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0" windowHeight="7230"/>
  </bookViews>
  <sheets>
    <sheet name="ראש מועצה" sheetId="14" r:id="rId1"/>
    <sheet name="גאולים" sheetId="2" r:id="rId2"/>
    <sheet name="גנות הדר" sheetId="3" r:id="rId3"/>
    <sheet name="ינוב" sheetId="4" r:id="rId4"/>
    <sheet name="כפר יעבץ" sheetId="5" r:id="rId5"/>
    <sheet name="משמרת" sheetId="6" r:id="rId6"/>
    <sheet name="נורדיה" sheetId="7" r:id="rId7"/>
    <sheet name="עזריאל" sheetId="8" r:id="rId8"/>
    <sheet name="עין ורד" sheetId="9" r:id="rId9"/>
    <sheet name="עין שריד" sheetId="11" r:id="rId10"/>
    <sheet name="פורת" sheetId="10" r:id="rId11"/>
    <sheet name="צור משה" sheetId="12" r:id="rId12"/>
    <sheet name="שער אפרים" sheetId="1" r:id="rId13"/>
    <sheet name="תנובות" sheetId="13" r:id="rId14"/>
  </sheets>
  <definedNames>
    <definedName name="_xlnm.Print_Area" localSheetId="0">'ראש מועצה'!$A$1:$H$37</definedName>
    <definedName name="_xlnm.Print_Area" localSheetId="12">'שער אפרים'!$A$1:$N$11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3" l="1"/>
  <c r="E4" i="13"/>
  <c r="F4" i="13" s="1"/>
  <c r="E5" i="13"/>
  <c r="E6" i="13"/>
  <c r="F7" i="13"/>
  <c r="E8" i="13"/>
  <c r="F8" i="13" s="1"/>
  <c r="E9" i="13"/>
  <c r="F9" i="13"/>
  <c r="F6" i="13"/>
  <c r="F5" i="13"/>
  <c r="C6" i="12"/>
  <c r="E6" i="12"/>
  <c r="F6" i="12" s="1"/>
  <c r="C5" i="12"/>
  <c r="E5" i="12"/>
  <c r="F5" i="12"/>
  <c r="C4" i="12"/>
  <c r="E4" i="12" s="1"/>
  <c r="F4" i="12" s="1"/>
  <c r="F7" i="10"/>
  <c r="E4" i="8"/>
  <c r="F4" i="8" s="1"/>
  <c r="E5" i="5"/>
  <c r="F5" i="5"/>
  <c r="E4" i="5"/>
  <c r="F4" i="5" s="1"/>
  <c r="F3" i="4"/>
  <c r="G35" i="14"/>
  <c r="H32" i="14"/>
  <c r="F35" i="14"/>
  <c r="D32" i="14"/>
  <c r="E35" i="14"/>
  <c r="B4" i="7"/>
  <c r="D7" i="7"/>
  <c r="J4" i="7"/>
  <c r="L7" i="7"/>
  <c r="E5" i="2"/>
  <c r="F5" i="2" s="1"/>
  <c r="E4" i="2"/>
  <c r="E7" i="2" s="1"/>
  <c r="F4" i="2"/>
  <c r="B4" i="11"/>
  <c r="J4" i="11"/>
  <c r="B4" i="1"/>
  <c r="J4" i="1"/>
  <c r="L7" i="1"/>
  <c r="D7" i="1"/>
  <c r="L6" i="11"/>
  <c r="D6" i="11"/>
  <c r="L6" i="9"/>
  <c r="D6" i="9"/>
  <c r="B4" i="8"/>
  <c r="J4" i="8"/>
  <c r="L6" i="8"/>
  <c r="M5" i="8"/>
  <c r="M4" i="8"/>
  <c r="D6" i="8"/>
  <c r="E5" i="8"/>
  <c r="F5" i="8" s="1"/>
  <c r="B4" i="6"/>
  <c r="D6" i="6"/>
  <c r="D6" i="3"/>
  <c r="B4" i="12"/>
  <c r="D7" i="12"/>
  <c r="J4" i="12"/>
  <c r="L7" i="12"/>
  <c r="M6" i="7"/>
  <c r="E5" i="6"/>
  <c r="E4" i="6"/>
  <c r="E5" i="3"/>
  <c r="E4" i="3"/>
  <c r="K6" i="12"/>
  <c r="M6" i="12"/>
  <c r="K5" i="12"/>
  <c r="M5" i="12" s="1"/>
  <c r="K4" i="12"/>
  <c r="M4" i="12"/>
  <c r="C10" i="13"/>
  <c r="E10" i="13" s="1"/>
  <c r="D10" i="13"/>
  <c r="B4" i="13"/>
  <c r="J4" i="13"/>
  <c r="L10" i="13"/>
  <c r="K10" i="13"/>
  <c r="M6" i="13"/>
  <c r="M5" i="13"/>
  <c r="M4" i="13"/>
  <c r="D8" i="10"/>
  <c r="B4" i="10"/>
  <c r="J4" i="10"/>
  <c r="L8" i="10"/>
  <c r="M6" i="10"/>
  <c r="B4" i="5"/>
  <c r="B4" i="4"/>
  <c r="J4" i="4"/>
  <c r="E5" i="4"/>
  <c r="F5" i="4"/>
  <c r="E6" i="4"/>
  <c r="F6" i="4" s="1"/>
  <c r="E4" i="4"/>
  <c r="F4" i="4" s="1"/>
  <c r="L7" i="4"/>
  <c r="M6" i="4"/>
  <c r="M7" i="4" s="1"/>
  <c r="M5" i="4"/>
  <c r="M4" i="4"/>
  <c r="D7" i="4"/>
  <c r="B4" i="2"/>
  <c r="E6" i="2"/>
  <c r="F6" i="2"/>
  <c r="D7" i="2"/>
  <c r="M5" i="2"/>
  <c r="M4" i="2"/>
  <c r="J4" i="2"/>
  <c r="L7" i="2"/>
  <c r="K5" i="10"/>
  <c r="M5" i="10" s="1"/>
  <c r="M8" i="10" s="1"/>
  <c r="K4" i="10"/>
  <c r="M4" i="10"/>
  <c r="C7" i="10"/>
  <c r="C6" i="10"/>
  <c r="E6" i="10"/>
  <c r="F6" i="10"/>
  <c r="C5" i="10"/>
  <c r="E5" i="10" s="1"/>
  <c r="F5" i="10" s="1"/>
  <c r="C4" i="10"/>
  <c r="E4" i="10" s="1"/>
  <c r="F4" i="10" s="1"/>
  <c r="J4" i="9"/>
  <c r="K5" i="9"/>
  <c r="M5" i="9" s="1"/>
  <c r="K4" i="9"/>
  <c r="M4" i="9"/>
  <c r="C5" i="9"/>
  <c r="E5" i="9" s="1"/>
  <c r="F5" i="9" s="1"/>
  <c r="C4" i="9"/>
  <c r="C6" i="9" s="1"/>
  <c r="E6" i="9" s="1"/>
  <c r="E4" i="9"/>
  <c r="F4" i="9" s="1"/>
  <c r="B4" i="9"/>
  <c r="C5" i="1"/>
  <c r="E5" i="1"/>
  <c r="F5" i="1" s="1"/>
  <c r="C6" i="1"/>
  <c r="E6" i="1"/>
  <c r="F6" i="1"/>
  <c r="C4" i="1"/>
  <c r="E4" i="1" s="1"/>
  <c r="F4" i="1" s="1"/>
  <c r="K6" i="1"/>
  <c r="M6" i="1" s="1"/>
  <c r="K5" i="1"/>
  <c r="M5" i="1"/>
  <c r="K4" i="1"/>
  <c r="M4" i="1" s="1"/>
  <c r="C5" i="11"/>
  <c r="E5" i="11"/>
  <c r="F5" i="11"/>
  <c r="C4" i="11"/>
  <c r="E4" i="11" s="1"/>
  <c r="F4" i="11" s="1"/>
  <c r="K5" i="11"/>
  <c r="M5" i="11" s="1"/>
  <c r="K4" i="11"/>
  <c r="M4" i="11"/>
  <c r="H24" i="14"/>
  <c r="C6" i="7"/>
  <c r="E6" i="7" s="1"/>
  <c r="F6" i="7" s="1"/>
  <c r="C5" i="7"/>
  <c r="E5" i="7" s="1"/>
  <c r="F5" i="7" s="1"/>
  <c r="C4" i="7"/>
  <c r="C7" i="7" s="1"/>
  <c r="E7" i="7" s="1"/>
  <c r="E4" i="7"/>
  <c r="F4" i="7" s="1"/>
  <c r="K5" i="7"/>
  <c r="M5" i="7"/>
  <c r="K4" i="7"/>
  <c r="M4" i="7" s="1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5" i="14"/>
  <c r="H26" i="14"/>
  <c r="H27" i="14"/>
  <c r="H28" i="14"/>
  <c r="H29" i="14"/>
  <c r="H30" i="14"/>
  <c r="H31" i="14"/>
  <c r="H3" i="14"/>
  <c r="H4" i="14"/>
  <c r="H5" i="14"/>
  <c r="H6" i="14"/>
  <c r="H7" i="14"/>
  <c r="H8" i="14"/>
  <c r="H9" i="14"/>
  <c r="H10" i="14"/>
  <c r="D35" i="14"/>
  <c r="K7" i="12"/>
  <c r="M7" i="12" s="1"/>
  <c r="C7" i="12"/>
  <c r="E7" i="12" s="1"/>
  <c r="C6" i="11"/>
  <c r="E6" i="11"/>
  <c r="K6" i="9"/>
  <c r="M6" i="9" s="1"/>
  <c r="K6" i="8"/>
  <c r="M6" i="8" s="1"/>
  <c r="C6" i="8"/>
  <c r="E6" i="8"/>
  <c r="K7" i="7"/>
  <c r="M7" i="7" s="1"/>
  <c r="C6" i="6"/>
  <c r="E6" i="6" s="1"/>
  <c r="C6" i="5"/>
  <c r="K7" i="4"/>
  <c r="C7" i="4"/>
  <c r="C6" i="3"/>
  <c r="E6" i="3" s="1"/>
  <c r="K7" i="2"/>
  <c r="M7" i="2"/>
  <c r="C7" i="2"/>
  <c r="C7" i="1"/>
  <c r="E7" i="1" s="1"/>
  <c r="K7" i="1" l="1"/>
  <c r="M7" i="1" s="1"/>
  <c r="C8" i="10"/>
  <c r="E8" i="10" s="1"/>
  <c r="E7" i="4"/>
  <c r="M10" i="13"/>
  <c r="K8" i="10"/>
  <c r="K6" i="11"/>
  <c r="M6" i="11" s="1"/>
  <c r="M7" i="13"/>
  <c r="H35" i="14"/>
  <c r="F36" i="14" s="1"/>
  <c r="G36" i="14" l="1"/>
  <c r="E36" i="14"/>
  <c r="H36" i="14" s="1"/>
  <c r="E6" i="5"/>
  <c r="D6" i="5"/>
</calcChain>
</file>

<file path=xl/sharedStrings.xml><?xml version="1.0" encoding="utf-8"?>
<sst xmlns="http://schemas.openxmlformats.org/spreadsheetml/2006/main" count="344" uniqueCount="128">
  <si>
    <t>בז"בים</t>
  </si>
  <si>
    <t>סה"כ קולות כשרים</t>
  </si>
  <si>
    <t>חי</t>
  </si>
  <si>
    <t>יש</t>
  </si>
  <si>
    <t>קל</t>
  </si>
  <si>
    <t>שער אפרים - ועד מקומי</t>
  </si>
  <si>
    <t>שער אפרים - מליאה</t>
  </si>
  <si>
    <t>שם הרשימה</t>
  </si>
  <si>
    <t>לב</t>
  </si>
  <si>
    <t>יג</t>
  </si>
  <si>
    <t>ימ</t>
  </si>
  <si>
    <t>סה"כ:</t>
  </si>
  <si>
    <t>גאולים - ועד מקומי</t>
  </si>
  <si>
    <t>גאולים - מליאה</t>
  </si>
  <si>
    <t>* הערות</t>
  </si>
  <si>
    <t>1. ללא הצבעות חיילים</t>
  </si>
  <si>
    <t>2. ללא קלפיות נגישות</t>
  </si>
  <si>
    <t>תוצאות לא סופיות</t>
  </si>
  <si>
    <t>אח</t>
  </si>
  <si>
    <t>גל</t>
  </si>
  <si>
    <t>טל</t>
  </si>
  <si>
    <t>שר</t>
  </si>
  <si>
    <t>רז</t>
  </si>
  <si>
    <t>רם</t>
  </si>
  <si>
    <t>גנות הדר - מליאה</t>
  </si>
  <si>
    <t>ינוב - ועד מקומי</t>
  </si>
  <si>
    <t>ינוב - מליאה</t>
  </si>
  <si>
    <t>אב</t>
  </si>
  <si>
    <t>ני</t>
  </si>
  <si>
    <t>לי</t>
  </si>
  <si>
    <t>כפר יעבץ - ועד מקומי</t>
  </si>
  <si>
    <t>משמרת - מליאה</t>
  </si>
  <si>
    <t>בד</t>
  </si>
  <si>
    <t>גד</t>
  </si>
  <si>
    <t>נורדיה - ועד מקומי</t>
  </si>
  <si>
    <t>נורדיה - מליאה</t>
  </si>
  <si>
    <t>לנ</t>
  </si>
  <si>
    <t>יח</t>
  </si>
  <si>
    <t>נש</t>
  </si>
  <si>
    <t>עזריאל - ועד מקומי</t>
  </si>
  <si>
    <t>עזריאל - מליאה</t>
  </si>
  <si>
    <t>ד</t>
  </si>
  <si>
    <t>עמ</t>
  </si>
  <si>
    <t>עין ורד - ועד מקומי</t>
  </si>
  <si>
    <t>עין ורד - מליאה</t>
  </si>
  <si>
    <t>דש</t>
  </si>
  <si>
    <t>כן</t>
  </si>
  <si>
    <t>יד</t>
  </si>
  <si>
    <t>פורת - ועד מקומי</t>
  </si>
  <si>
    <t>פורת - מליאה</t>
  </si>
  <si>
    <t>גא</t>
  </si>
  <si>
    <t>עין שריד - ועד מקומי</t>
  </si>
  <si>
    <t>עין שריד - מליאה</t>
  </si>
  <si>
    <t>ה</t>
  </si>
  <si>
    <t>טפ</t>
  </si>
  <si>
    <t>ל</t>
  </si>
  <si>
    <t>לע</t>
  </si>
  <si>
    <t>עד</t>
  </si>
  <si>
    <t>צור משה - ועד מקומי</t>
  </si>
  <si>
    <t>צור משה - מליאה</t>
  </si>
  <si>
    <t>צ</t>
  </si>
  <si>
    <t>יס</t>
  </si>
  <si>
    <t>תנובות - ועד מקומי</t>
  </si>
  <si>
    <t>תנובות - מליאה</t>
  </si>
  <si>
    <t>א</t>
  </si>
  <si>
    <t>דב</t>
  </si>
  <si>
    <t>כו</t>
  </si>
  <si>
    <t>מע</t>
  </si>
  <si>
    <t>ש</t>
  </si>
  <si>
    <t>בני דרור</t>
  </si>
  <si>
    <t>001.0</t>
  </si>
  <si>
    <t>002.0</t>
  </si>
  <si>
    <t>גאולים</t>
  </si>
  <si>
    <t>גנות הדר</t>
  </si>
  <si>
    <t>חרות</t>
  </si>
  <si>
    <t>ינוב</t>
  </si>
  <si>
    <t>יעף</t>
  </si>
  <si>
    <t>כפר הס</t>
  </si>
  <si>
    <t>כפר יעבץ</t>
  </si>
  <si>
    <t>משמרת</t>
  </si>
  <si>
    <t>נורדייה</t>
  </si>
  <si>
    <t>003.0</t>
  </si>
  <si>
    <t>ניצני עוז</t>
  </si>
  <si>
    <t>עזריאל</t>
  </si>
  <si>
    <t>עין ורד</t>
  </si>
  <si>
    <t>עין שריד</t>
  </si>
  <si>
    <t>פורת</t>
  </si>
  <si>
    <t>צור משה</t>
  </si>
  <si>
    <t>שער אפרים</t>
  </si>
  <si>
    <t>תנובות</t>
  </si>
  <si>
    <t>77609</t>
  </si>
  <si>
    <t>77610</t>
  </si>
  <si>
    <t>77611</t>
  </si>
  <si>
    <t>77612</t>
  </si>
  <si>
    <t>77613</t>
  </si>
  <si>
    <t>77614</t>
  </si>
  <si>
    <t>77615</t>
  </si>
  <si>
    <t>77616</t>
  </si>
  <si>
    <t>77617</t>
  </si>
  <si>
    <t>77618</t>
  </si>
  <si>
    <t>77619</t>
  </si>
  <si>
    <t>77620</t>
  </si>
  <si>
    <t>77621</t>
  </si>
  <si>
    <t>77622</t>
  </si>
  <si>
    <t>77623</t>
  </si>
  <si>
    <t>77624</t>
  </si>
  <si>
    <t>77625</t>
  </si>
  <si>
    <t>77626</t>
  </si>
  <si>
    <t>77627</t>
  </si>
  <si>
    <t>77628</t>
  </si>
  <si>
    <t>ישוב</t>
  </si>
  <si>
    <t>סמל קלפי</t>
  </si>
  <si>
    <t>מספר קלפי</t>
  </si>
  <si>
    <t>עמיר ריטוב</t>
  </si>
  <si>
    <t>אלי אטון</t>
  </si>
  <si>
    <t>רונן סלטון</t>
  </si>
  <si>
    <t>אחוזים</t>
  </si>
  <si>
    <t>מספר הצבעות</t>
  </si>
  <si>
    <t>סה"כ בוחרים</t>
  </si>
  <si>
    <t>בקרה I</t>
  </si>
  <si>
    <t>קלפי מעטפות כפולות</t>
  </si>
  <si>
    <t>סה"כ כללי</t>
  </si>
  <si>
    <t>קולות כשרים כללי</t>
  </si>
  <si>
    <t>מעטפות כפולות כשר</t>
  </si>
  <si>
    <t>מעטפות כפולות כשרות</t>
  </si>
  <si>
    <t>קולות כשרים</t>
  </si>
  <si>
    <t>מודד</t>
  </si>
  <si>
    <t>חלוקה סופית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</si>
</sst>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7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4"/>
      <color rgb="FFFF0000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FF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AFC6"/>
        <bgColor theme="8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FFFFFF"/>
      </left>
      <right style="thin">
        <color rgb="FFFFFFFF"/>
      </right>
      <top style="thin">
        <color theme="8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19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6" fillId="2" borderId="2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Border="1"/>
    <xf numFmtId="10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3" fontId="0" fillId="0" borderId="1" xfId="2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2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readingOrder="2"/>
    </xf>
    <xf numFmtId="0" fontId="4" fillId="0" borderId="12" xfId="0" applyFont="1" applyFill="1" applyBorder="1" applyAlignment="1">
      <alignment horizontal="center" vertical="center" readingOrder="2"/>
    </xf>
    <xf numFmtId="0" fontId="4" fillId="0" borderId="13" xfId="0" applyFont="1" applyFill="1" applyBorder="1" applyAlignment="1">
      <alignment horizontal="center" vertical="center" readingOrder="2"/>
    </xf>
    <xf numFmtId="0" fontId="4" fillId="0" borderId="14" xfId="0" applyFont="1" applyFill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center" readingOrder="2"/>
    </xf>
    <xf numFmtId="0" fontId="4" fillId="0" borderId="15" xfId="0" applyFont="1" applyFill="1" applyBorder="1" applyAlignment="1">
      <alignment horizontal="center" vertical="center" readingOrder="2"/>
    </xf>
    <xf numFmtId="0" fontId="2" fillId="0" borderId="14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 readingOrder="2"/>
    </xf>
    <xf numFmtId="0" fontId="2" fillId="0" borderId="16" xfId="0" applyFont="1" applyFill="1" applyBorder="1" applyAlignment="1">
      <alignment horizontal="center" vertical="center" readingOrder="2"/>
    </xf>
    <xf numFmtId="0" fontId="2" fillId="0" borderId="17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center" readingOrder="2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rightToLeft="1" tabSelected="1" view="pageBreakPreview" zoomScaleNormal="100" zoomScaleSheetLayoutView="100" workbookViewId="0">
      <pane ySplit="2" topLeftCell="A15" activePane="bottomLeft" state="frozen"/>
      <selection pane="bottomLeft" activeCell="M29" sqref="M29"/>
    </sheetView>
  </sheetViews>
  <sheetFormatPr defaultRowHeight="14.25" x14ac:dyDescent="0.2"/>
  <cols>
    <col min="3" max="3" width="10.125" bestFit="1" customWidth="1"/>
    <col min="4" max="4" width="11.75" style="12" bestFit="1" customWidth="1"/>
    <col min="5" max="5" width="11" style="12" bestFit="1" customWidth="1"/>
    <col min="6" max="7" width="9" style="12"/>
    <col min="8" max="8" width="9.875" style="12" bestFit="1" customWidth="1"/>
  </cols>
  <sheetData>
    <row r="2" spans="1:8" ht="15" x14ac:dyDescent="0.25">
      <c r="A2" s="5" t="s">
        <v>110</v>
      </c>
      <c r="B2" s="5" t="s">
        <v>111</v>
      </c>
      <c r="C2" s="5" t="s">
        <v>112</v>
      </c>
      <c r="D2" s="8" t="s">
        <v>117</v>
      </c>
      <c r="E2" s="8" t="s">
        <v>113</v>
      </c>
      <c r="F2" s="8" t="s">
        <v>114</v>
      </c>
      <c r="G2" s="8" t="s">
        <v>115</v>
      </c>
      <c r="H2" s="8" t="s">
        <v>119</v>
      </c>
    </row>
    <row r="3" spans="1:8" x14ac:dyDescent="0.2">
      <c r="A3" s="7" t="s">
        <v>69</v>
      </c>
      <c r="B3" s="7" t="s">
        <v>70</v>
      </c>
      <c r="C3" s="7" t="s">
        <v>90</v>
      </c>
      <c r="D3" s="9">
        <v>297</v>
      </c>
      <c r="E3" s="10">
        <v>154</v>
      </c>
      <c r="F3" s="10">
        <v>15</v>
      </c>
      <c r="G3" s="10">
        <v>128</v>
      </c>
      <c r="H3" s="10">
        <f t="shared" ref="H3:H9" si="0">SUM(E3:G3)</f>
        <v>297</v>
      </c>
    </row>
    <row r="4" spans="1:8" x14ac:dyDescent="0.2">
      <c r="A4" s="7" t="s">
        <v>69</v>
      </c>
      <c r="B4" s="7" t="s">
        <v>71</v>
      </c>
      <c r="C4" s="7" t="s">
        <v>91</v>
      </c>
      <c r="D4" s="9">
        <v>261</v>
      </c>
      <c r="E4" s="10">
        <v>118</v>
      </c>
      <c r="F4" s="10">
        <v>23</v>
      </c>
      <c r="G4" s="10">
        <v>120</v>
      </c>
      <c r="H4" s="10">
        <f t="shared" si="0"/>
        <v>261</v>
      </c>
    </row>
    <row r="5" spans="1:8" s="18" customFormat="1" x14ac:dyDescent="0.2">
      <c r="A5" s="7" t="s">
        <v>72</v>
      </c>
      <c r="B5" s="7" t="s">
        <v>70</v>
      </c>
      <c r="C5" s="7" t="s">
        <v>92</v>
      </c>
      <c r="D5" s="9">
        <v>499</v>
      </c>
      <c r="E5" s="17">
        <v>242</v>
      </c>
      <c r="F5" s="17">
        <v>195</v>
      </c>
      <c r="G5" s="17">
        <v>62</v>
      </c>
      <c r="H5" s="17">
        <f t="shared" si="0"/>
        <v>499</v>
      </c>
    </row>
    <row r="6" spans="1:8" x14ac:dyDescent="0.2">
      <c r="A6" s="7" t="s">
        <v>73</v>
      </c>
      <c r="B6" s="7" t="s">
        <v>70</v>
      </c>
      <c r="C6" s="7" t="s">
        <v>93</v>
      </c>
      <c r="D6" s="9">
        <v>454</v>
      </c>
      <c r="E6" s="10">
        <v>169</v>
      </c>
      <c r="F6" s="10">
        <v>186</v>
      </c>
      <c r="G6" s="10">
        <v>99</v>
      </c>
      <c r="H6" s="10">
        <f t="shared" si="0"/>
        <v>454</v>
      </c>
    </row>
    <row r="7" spans="1:8" x14ac:dyDescent="0.2">
      <c r="A7" s="7" t="s">
        <v>74</v>
      </c>
      <c r="B7" s="7" t="s">
        <v>70</v>
      </c>
      <c r="C7" s="7" t="s">
        <v>94</v>
      </c>
      <c r="D7" s="9">
        <v>289</v>
      </c>
      <c r="E7" s="10">
        <v>230</v>
      </c>
      <c r="F7" s="10">
        <v>27</v>
      </c>
      <c r="G7" s="10">
        <v>32</v>
      </c>
      <c r="H7" s="10">
        <f t="shared" si="0"/>
        <v>289</v>
      </c>
    </row>
    <row r="8" spans="1:8" x14ac:dyDescent="0.2">
      <c r="A8" s="7" t="s">
        <v>74</v>
      </c>
      <c r="B8" s="7" t="s">
        <v>71</v>
      </c>
      <c r="C8" s="7" t="s">
        <v>95</v>
      </c>
      <c r="D8" s="9">
        <v>353</v>
      </c>
      <c r="E8" s="10">
        <v>265</v>
      </c>
      <c r="F8" s="10">
        <v>23</v>
      </c>
      <c r="G8" s="10">
        <v>65</v>
      </c>
      <c r="H8" s="10">
        <f t="shared" si="0"/>
        <v>353</v>
      </c>
    </row>
    <row r="9" spans="1:8" s="18" customFormat="1" x14ac:dyDescent="0.2">
      <c r="A9" s="7" t="s">
        <v>75</v>
      </c>
      <c r="B9" s="7" t="s">
        <v>70</v>
      </c>
      <c r="C9" s="7" t="s">
        <v>96</v>
      </c>
      <c r="D9" s="9">
        <v>449</v>
      </c>
      <c r="E9" s="17">
        <v>108</v>
      </c>
      <c r="F9" s="17">
        <v>332</v>
      </c>
      <c r="G9" s="17">
        <v>9</v>
      </c>
      <c r="H9" s="17">
        <f t="shared" si="0"/>
        <v>449</v>
      </c>
    </row>
    <row r="10" spans="1:8" x14ac:dyDescent="0.2">
      <c r="A10" s="7" t="s">
        <v>76</v>
      </c>
      <c r="B10" s="7" t="s">
        <v>70</v>
      </c>
      <c r="C10" s="7" t="s">
        <v>97</v>
      </c>
      <c r="D10" s="9">
        <v>114</v>
      </c>
      <c r="E10" s="10">
        <v>42</v>
      </c>
      <c r="F10" s="10">
        <v>15</v>
      </c>
      <c r="G10" s="10">
        <v>57</v>
      </c>
      <c r="H10" s="10">
        <f>SUM(E10:G10)</f>
        <v>114</v>
      </c>
    </row>
    <row r="11" spans="1:8" x14ac:dyDescent="0.2">
      <c r="A11" s="7" t="s">
        <v>77</v>
      </c>
      <c r="B11" s="7" t="s">
        <v>70</v>
      </c>
      <c r="C11" s="7" t="s">
        <v>98</v>
      </c>
      <c r="D11" s="9">
        <v>280</v>
      </c>
      <c r="E11" s="10">
        <v>151</v>
      </c>
      <c r="F11" s="10">
        <v>11</v>
      </c>
      <c r="G11" s="10">
        <v>118</v>
      </c>
      <c r="H11" s="10">
        <f t="shared" ref="H11:H32" si="1">SUM(E11:G11)</f>
        <v>280</v>
      </c>
    </row>
    <row r="12" spans="1:8" x14ac:dyDescent="0.2">
      <c r="A12" s="7" t="s">
        <v>77</v>
      </c>
      <c r="B12" s="7" t="s">
        <v>71</v>
      </c>
      <c r="C12" s="7" t="s">
        <v>99</v>
      </c>
      <c r="D12" s="9">
        <v>327</v>
      </c>
      <c r="E12" s="10">
        <v>155</v>
      </c>
      <c r="F12" s="10">
        <v>14</v>
      </c>
      <c r="G12" s="10">
        <v>158</v>
      </c>
      <c r="H12" s="10">
        <f t="shared" si="1"/>
        <v>327</v>
      </c>
    </row>
    <row r="13" spans="1:8" s="18" customFormat="1" x14ac:dyDescent="0.2">
      <c r="A13" s="7" t="s">
        <v>78</v>
      </c>
      <c r="B13" s="7" t="s">
        <v>70</v>
      </c>
      <c r="C13" s="7" t="s">
        <v>100</v>
      </c>
      <c r="D13" s="9">
        <v>380</v>
      </c>
      <c r="E13" s="17">
        <v>297</v>
      </c>
      <c r="F13" s="17">
        <v>41</v>
      </c>
      <c r="G13" s="17">
        <v>42</v>
      </c>
      <c r="H13" s="17">
        <f t="shared" si="1"/>
        <v>380</v>
      </c>
    </row>
    <row r="14" spans="1:8" x14ac:dyDescent="0.2">
      <c r="A14" s="7" t="s">
        <v>79</v>
      </c>
      <c r="B14" s="7" t="s">
        <v>70</v>
      </c>
      <c r="C14" s="7" t="s">
        <v>101</v>
      </c>
      <c r="D14" s="9">
        <v>461</v>
      </c>
      <c r="E14" s="10">
        <v>172</v>
      </c>
      <c r="F14" s="10">
        <v>33</v>
      </c>
      <c r="G14" s="10">
        <v>256</v>
      </c>
      <c r="H14" s="10">
        <f t="shared" si="1"/>
        <v>461</v>
      </c>
    </row>
    <row r="15" spans="1:8" x14ac:dyDescent="0.2">
      <c r="A15" s="7" t="s">
        <v>80</v>
      </c>
      <c r="B15" s="7" t="s">
        <v>70</v>
      </c>
      <c r="C15" s="7" t="s">
        <v>102</v>
      </c>
      <c r="D15" s="9">
        <v>315</v>
      </c>
      <c r="E15" s="10">
        <v>151</v>
      </c>
      <c r="F15" s="10">
        <v>96</v>
      </c>
      <c r="G15" s="10">
        <v>68</v>
      </c>
      <c r="H15" s="10">
        <f t="shared" si="1"/>
        <v>315</v>
      </c>
    </row>
    <row r="16" spans="1:8" x14ac:dyDescent="0.2">
      <c r="A16" s="7" t="s">
        <v>80</v>
      </c>
      <c r="B16" s="7" t="s">
        <v>71</v>
      </c>
      <c r="C16" s="7" t="s">
        <v>103</v>
      </c>
      <c r="D16" s="9">
        <v>316</v>
      </c>
      <c r="E16" s="10">
        <v>210</v>
      </c>
      <c r="F16" s="10">
        <v>57</v>
      </c>
      <c r="G16" s="10">
        <v>49</v>
      </c>
      <c r="H16" s="10">
        <f t="shared" si="1"/>
        <v>316</v>
      </c>
    </row>
    <row r="17" spans="1:8" x14ac:dyDescent="0.2">
      <c r="A17" s="7" t="s">
        <v>80</v>
      </c>
      <c r="B17" s="7" t="s">
        <v>81</v>
      </c>
      <c r="C17" s="7" t="s">
        <v>104</v>
      </c>
      <c r="D17" s="9">
        <v>329</v>
      </c>
      <c r="E17" s="10">
        <v>161</v>
      </c>
      <c r="F17" s="10">
        <v>126</v>
      </c>
      <c r="G17" s="10">
        <v>42</v>
      </c>
      <c r="H17" s="10">
        <f t="shared" si="1"/>
        <v>329</v>
      </c>
    </row>
    <row r="18" spans="1:8" x14ac:dyDescent="0.2">
      <c r="A18" s="7" t="s">
        <v>82</v>
      </c>
      <c r="B18" s="7" t="s">
        <v>70</v>
      </c>
      <c r="C18" s="7" t="s">
        <v>105</v>
      </c>
      <c r="D18" s="9">
        <v>538</v>
      </c>
      <c r="E18" s="10">
        <v>165</v>
      </c>
      <c r="F18" s="10">
        <v>368</v>
      </c>
      <c r="G18" s="10">
        <v>5</v>
      </c>
      <c r="H18" s="10">
        <f t="shared" si="1"/>
        <v>538</v>
      </c>
    </row>
    <row r="19" spans="1:8" s="18" customFormat="1" x14ac:dyDescent="0.2">
      <c r="A19" s="7" t="s">
        <v>83</v>
      </c>
      <c r="B19" s="7" t="s">
        <v>70</v>
      </c>
      <c r="C19" s="7" t="s">
        <v>106</v>
      </c>
      <c r="D19" s="9">
        <v>491</v>
      </c>
      <c r="E19" s="17">
        <v>276</v>
      </c>
      <c r="F19" s="17">
        <v>164</v>
      </c>
      <c r="G19" s="17">
        <v>51</v>
      </c>
      <c r="H19" s="17">
        <f t="shared" si="1"/>
        <v>491</v>
      </c>
    </row>
    <row r="20" spans="1:8" s="18" customFormat="1" x14ac:dyDescent="0.2">
      <c r="A20" s="7" t="s">
        <v>84</v>
      </c>
      <c r="B20" s="7" t="s">
        <v>70</v>
      </c>
      <c r="C20" s="7" t="s">
        <v>107</v>
      </c>
      <c r="D20" s="9">
        <v>423</v>
      </c>
      <c r="E20" s="17">
        <v>194</v>
      </c>
      <c r="F20" s="17">
        <v>33</v>
      </c>
      <c r="G20" s="17">
        <v>196</v>
      </c>
      <c r="H20" s="17">
        <f t="shared" si="1"/>
        <v>423</v>
      </c>
    </row>
    <row r="21" spans="1:8" x14ac:dyDescent="0.2">
      <c r="A21" s="7" t="s">
        <v>84</v>
      </c>
      <c r="B21" s="7" t="s">
        <v>71</v>
      </c>
      <c r="C21" s="7" t="s">
        <v>108</v>
      </c>
      <c r="D21" s="9">
        <v>353</v>
      </c>
      <c r="E21" s="10">
        <v>188</v>
      </c>
      <c r="F21" s="10">
        <v>17</v>
      </c>
      <c r="G21" s="10">
        <v>148</v>
      </c>
      <c r="H21" s="10">
        <f t="shared" si="1"/>
        <v>353</v>
      </c>
    </row>
    <row r="22" spans="1:8" x14ac:dyDescent="0.2">
      <c r="A22" s="7" t="s">
        <v>85</v>
      </c>
      <c r="B22" s="7" t="s">
        <v>70</v>
      </c>
      <c r="C22" s="7" t="s">
        <v>109</v>
      </c>
      <c r="D22" s="9">
        <v>386</v>
      </c>
      <c r="E22" s="10">
        <v>161</v>
      </c>
      <c r="F22" s="10">
        <v>119</v>
      </c>
      <c r="G22" s="10">
        <v>106</v>
      </c>
      <c r="H22" s="10">
        <f t="shared" si="1"/>
        <v>386</v>
      </c>
    </row>
    <row r="23" spans="1:8" s="18" customFormat="1" x14ac:dyDescent="0.2">
      <c r="A23" s="7" t="s">
        <v>85</v>
      </c>
      <c r="B23" s="7" t="s">
        <v>71</v>
      </c>
      <c r="C23" s="7" t="s">
        <v>100</v>
      </c>
      <c r="D23" s="9">
        <v>350</v>
      </c>
      <c r="E23" s="17">
        <v>109</v>
      </c>
      <c r="F23" s="17">
        <v>109</v>
      </c>
      <c r="G23" s="17">
        <v>132</v>
      </c>
      <c r="H23" s="17">
        <f t="shared" si="1"/>
        <v>350</v>
      </c>
    </row>
    <row r="24" spans="1:8" s="18" customFormat="1" x14ac:dyDescent="0.2">
      <c r="A24" s="7" t="s">
        <v>86</v>
      </c>
      <c r="B24" s="7" t="s">
        <v>70</v>
      </c>
      <c r="C24" s="7" t="s">
        <v>101</v>
      </c>
      <c r="D24" s="9">
        <v>323</v>
      </c>
      <c r="E24" s="17">
        <v>158</v>
      </c>
      <c r="F24" s="17">
        <v>161</v>
      </c>
      <c r="G24" s="17">
        <v>4</v>
      </c>
      <c r="H24" s="17">
        <f>SUM(E24:G24)</f>
        <v>323</v>
      </c>
    </row>
    <row r="25" spans="1:8" s="18" customFormat="1" ht="13.5" customHeight="1" x14ac:dyDescent="0.2">
      <c r="A25" s="7" t="s">
        <v>86</v>
      </c>
      <c r="B25" s="7" t="s">
        <v>71</v>
      </c>
      <c r="C25" s="7" t="s">
        <v>102</v>
      </c>
      <c r="D25" s="9">
        <v>309</v>
      </c>
      <c r="E25" s="17">
        <v>170</v>
      </c>
      <c r="F25" s="17">
        <v>118</v>
      </c>
      <c r="G25" s="17">
        <v>21</v>
      </c>
      <c r="H25" s="17">
        <f t="shared" si="1"/>
        <v>309</v>
      </c>
    </row>
    <row r="26" spans="1:8" s="18" customFormat="1" x14ac:dyDescent="0.2">
      <c r="A26" s="7" t="s">
        <v>87</v>
      </c>
      <c r="B26" s="7" t="s">
        <v>70</v>
      </c>
      <c r="C26" s="7" t="s">
        <v>103</v>
      </c>
      <c r="D26" s="9">
        <v>479</v>
      </c>
      <c r="E26" s="17">
        <v>53</v>
      </c>
      <c r="F26" s="17">
        <v>336</v>
      </c>
      <c r="G26" s="17">
        <v>90</v>
      </c>
      <c r="H26" s="17">
        <f t="shared" si="1"/>
        <v>479</v>
      </c>
    </row>
    <row r="27" spans="1:8" s="18" customFormat="1" x14ac:dyDescent="0.2">
      <c r="A27" s="7" t="s">
        <v>87</v>
      </c>
      <c r="B27" s="7" t="s">
        <v>71</v>
      </c>
      <c r="C27" s="7" t="s">
        <v>104</v>
      </c>
      <c r="D27" s="9">
        <v>401</v>
      </c>
      <c r="E27" s="17">
        <v>101</v>
      </c>
      <c r="F27" s="17">
        <v>256</v>
      </c>
      <c r="G27" s="17">
        <v>44</v>
      </c>
      <c r="H27" s="17">
        <f t="shared" si="1"/>
        <v>401</v>
      </c>
    </row>
    <row r="28" spans="1:8" x14ac:dyDescent="0.2">
      <c r="A28" s="7" t="s">
        <v>87</v>
      </c>
      <c r="B28" s="7" t="s">
        <v>81</v>
      </c>
      <c r="C28" s="7" t="s">
        <v>105</v>
      </c>
      <c r="D28" s="9">
        <v>413</v>
      </c>
      <c r="E28" s="10">
        <v>103</v>
      </c>
      <c r="F28" s="10">
        <v>267</v>
      </c>
      <c r="G28" s="10">
        <v>43</v>
      </c>
      <c r="H28" s="10">
        <f t="shared" si="1"/>
        <v>413</v>
      </c>
    </row>
    <row r="29" spans="1:8" x14ac:dyDescent="0.2">
      <c r="A29" s="7" t="s">
        <v>88</v>
      </c>
      <c r="B29" s="7" t="s">
        <v>70</v>
      </c>
      <c r="C29" s="7" t="s">
        <v>106</v>
      </c>
      <c r="D29" s="9">
        <v>499</v>
      </c>
      <c r="E29" s="10">
        <v>83</v>
      </c>
      <c r="F29" s="10">
        <v>278</v>
      </c>
      <c r="G29" s="10">
        <v>138</v>
      </c>
      <c r="H29" s="10">
        <f t="shared" si="1"/>
        <v>499</v>
      </c>
    </row>
    <row r="30" spans="1:8" s="18" customFormat="1" x14ac:dyDescent="0.2">
      <c r="A30" s="7" t="s">
        <v>88</v>
      </c>
      <c r="B30" s="7" t="s">
        <v>71</v>
      </c>
      <c r="C30" s="7" t="s">
        <v>107</v>
      </c>
      <c r="D30" s="9">
        <v>387</v>
      </c>
      <c r="E30" s="17">
        <v>95</v>
      </c>
      <c r="F30" s="17">
        <v>164</v>
      </c>
      <c r="G30" s="17">
        <v>128</v>
      </c>
      <c r="H30" s="17">
        <f t="shared" si="1"/>
        <v>387</v>
      </c>
    </row>
    <row r="31" spans="1:8" x14ac:dyDescent="0.2">
      <c r="A31" s="7" t="s">
        <v>89</v>
      </c>
      <c r="B31" s="7" t="s">
        <v>70</v>
      </c>
      <c r="C31" s="7" t="s">
        <v>108</v>
      </c>
      <c r="D31" s="9">
        <v>485</v>
      </c>
      <c r="E31" s="9">
        <v>227</v>
      </c>
      <c r="F31" s="9">
        <v>250</v>
      </c>
      <c r="G31" s="9">
        <v>8</v>
      </c>
      <c r="H31" s="10">
        <f t="shared" si="1"/>
        <v>485</v>
      </c>
    </row>
    <row r="32" spans="1:8" x14ac:dyDescent="0.2">
      <c r="A32" s="7" t="s">
        <v>120</v>
      </c>
      <c r="B32" s="37"/>
      <c r="C32" s="7"/>
      <c r="D32" s="9">
        <f>SUM(E32:G32)</f>
        <v>468</v>
      </c>
      <c r="E32" s="10">
        <v>157</v>
      </c>
      <c r="F32" s="10">
        <v>179</v>
      </c>
      <c r="G32" s="10">
        <v>132</v>
      </c>
      <c r="H32" s="10">
        <f t="shared" si="1"/>
        <v>468</v>
      </c>
    </row>
    <row r="33" spans="3:8" x14ac:dyDescent="0.2">
      <c r="C33" s="6"/>
      <c r="D33" s="11"/>
    </row>
    <row r="34" spans="3:8" x14ac:dyDescent="0.2">
      <c r="C34" s="6"/>
      <c r="D34" s="11"/>
    </row>
    <row r="35" spans="3:8" x14ac:dyDescent="0.2">
      <c r="C35" s="7" t="s">
        <v>118</v>
      </c>
      <c r="D35" s="40">
        <f>SUM(D3:D31)</f>
        <v>10961</v>
      </c>
      <c r="E35" s="41">
        <f>SUM(E3:E32)</f>
        <v>4865</v>
      </c>
      <c r="F35" s="41">
        <f>SUM(F3:F32)</f>
        <v>4013</v>
      </c>
      <c r="G35" s="41">
        <f>SUM(G3:G32)</f>
        <v>2551</v>
      </c>
      <c r="H35" s="42">
        <f>SUM(E35:G35)</f>
        <v>11429</v>
      </c>
    </row>
    <row r="36" spans="3:8" x14ac:dyDescent="0.2">
      <c r="C36" s="7" t="s">
        <v>116</v>
      </c>
      <c r="D36" s="9"/>
      <c r="E36" s="38">
        <f>E35/$H$35</f>
        <v>0.42567153731735058</v>
      </c>
      <c r="F36" s="38">
        <f>F35/$H$35</f>
        <v>0.35112433283751859</v>
      </c>
      <c r="G36" s="38">
        <f>G35/$H$35</f>
        <v>0.2232041298451308</v>
      </c>
      <c r="H36" s="39">
        <f>SUM(E36:G36)</f>
        <v>1</v>
      </c>
    </row>
    <row r="37" spans="3:8" x14ac:dyDescent="0.2">
      <c r="C37" s="6"/>
      <c r="D37" s="11"/>
      <c r="E37" s="16"/>
    </row>
  </sheetData>
  <pageMargins left="0.7" right="0.7" top="0.75" bottom="0.75" header="0.3" footer="0.3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"/>
  <sheetViews>
    <sheetView rightToLeft="1" topLeftCell="A4" workbookViewId="0">
      <selection activeCell="A9" sqref="A9:XFD13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6384" width="9" style="4"/>
  </cols>
  <sheetData>
    <row r="1" spans="1:13" ht="24.95" customHeight="1" x14ac:dyDescent="0.2">
      <c r="A1" s="43" t="s">
        <v>51</v>
      </c>
      <c r="B1" s="43"/>
      <c r="C1" s="43"/>
      <c r="I1" s="43" t="s">
        <v>52</v>
      </c>
      <c r="J1" s="43"/>
      <c r="K1" s="43"/>
    </row>
    <row r="2" spans="1:13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4" t="s">
        <v>121</v>
      </c>
      <c r="F3" s="24">
        <v>84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4" t="s">
        <v>121</v>
      </c>
    </row>
    <row r="4" spans="1:13" ht="24.95" customHeight="1" x14ac:dyDescent="0.2">
      <c r="A4" s="1" t="s">
        <v>8</v>
      </c>
      <c r="B4" s="51">
        <f>385+345+32</f>
        <v>762</v>
      </c>
      <c r="C4" s="1">
        <f>117+133</f>
        <v>250</v>
      </c>
      <c r="D4" s="19">
        <v>10</v>
      </c>
      <c r="E4" s="25">
        <f>SUM(C4:D4)</f>
        <v>260</v>
      </c>
      <c r="F4" s="33">
        <f>E4/$F$3</f>
        <v>3.0952380952380953</v>
      </c>
      <c r="G4" s="34">
        <v>3</v>
      </c>
      <c r="H4" s="3"/>
      <c r="I4" s="1" t="s">
        <v>46</v>
      </c>
      <c r="J4" s="44">
        <f>384+343+33</f>
        <v>760</v>
      </c>
      <c r="K4" s="1">
        <f>124+137</f>
        <v>261</v>
      </c>
      <c r="L4" s="19">
        <v>13</v>
      </c>
      <c r="M4" s="25">
        <f>SUM(K4:L4)</f>
        <v>274</v>
      </c>
    </row>
    <row r="5" spans="1:13" ht="24.95" customHeight="1" thickBot="1" x14ac:dyDescent="0.25">
      <c r="A5" s="30" t="s">
        <v>57</v>
      </c>
      <c r="B5" s="52"/>
      <c r="C5" s="13">
        <f>268+212</f>
        <v>480</v>
      </c>
      <c r="D5" s="20">
        <v>22</v>
      </c>
      <c r="E5" s="26">
        <f t="shared" ref="E5" si="0">SUM(C5:D5)</f>
        <v>502</v>
      </c>
      <c r="F5" s="33">
        <f t="shared" ref="F5" si="1">E5/$F$3</f>
        <v>5.9761904761904763</v>
      </c>
      <c r="G5" s="34">
        <v>6</v>
      </c>
      <c r="H5" s="3"/>
      <c r="I5" s="30" t="s">
        <v>56</v>
      </c>
      <c r="J5" s="46"/>
      <c r="K5" s="13">
        <f>260+206</f>
        <v>466</v>
      </c>
      <c r="L5" s="20">
        <v>20</v>
      </c>
      <c r="M5" s="26">
        <f t="shared" ref="M5" si="2">SUM(K5:L5)</f>
        <v>486</v>
      </c>
    </row>
    <row r="6" spans="1:13" ht="24.95" customHeight="1" thickTop="1" thickBot="1" x14ac:dyDescent="0.25">
      <c r="A6" s="49" t="s">
        <v>11</v>
      </c>
      <c r="B6" s="50"/>
      <c r="C6" s="14">
        <f>SUM(C4:C5)</f>
        <v>730</v>
      </c>
      <c r="D6" s="15">
        <f>SUM(D4:D5)</f>
        <v>32</v>
      </c>
      <c r="E6" s="23">
        <f>SUM(C6:D6)</f>
        <v>762</v>
      </c>
      <c r="F6" s="33"/>
      <c r="G6" s="34"/>
      <c r="H6" s="3"/>
      <c r="I6" s="49" t="s">
        <v>11</v>
      </c>
      <c r="J6" s="50"/>
      <c r="K6" s="14">
        <f>SUM(K4:K5)</f>
        <v>727</v>
      </c>
      <c r="L6" s="15">
        <f>SUM(L4:L5)</f>
        <v>33</v>
      </c>
      <c r="M6" s="23">
        <f>SUM(K6:L6)</f>
        <v>760</v>
      </c>
    </row>
    <row r="7" spans="1:13" ht="18.75" thickTop="1" x14ac:dyDescent="0.2">
      <c r="F7" s="32"/>
      <c r="G7" s="32"/>
    </row>
    <row r="8" spans="1:13" ht="24.95" customHeight="1" x14ac:dyDescent="0.2"/>
  </sheetData>
  <mergeCells count="6">
    <mergeCell ref="A1:C1"/>
    <mergeCell ref="I1:K1"/>
    <mergeCell ref="B4:B5"/>
    <mergeCell ref="J4:J5"/>
    <mergeCell ref="A6:B6"/>
    <mergeCell ref="I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"/>
  <sheetViews>
    <sheetView rightToLeft="1" zoomScale="86" zoomScaleNormal="86" workbookViewId="0">
      <selection activeCell="H10" sqref="H10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5" width="9" style="3"/>
    <col min="6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6384" width="9" style="4"/>
  </cols>
  <sheetData>
    <row r="1" spans="1:13" ht="24.95" customHeight="1" x14ac:dyDescent="0.2">
      <c r="A1" s="43" t="s">
        <v>48</v>
      </c>
      <c r="B1" s="43"/>
      <c r="C1" s="43"/>
      <c r="I1" s="43" t="s">
        <v>49</v>
      </c>
      <c r="J1" s="43"/>
      <c r="K1" s="43"/>
    </row>
    <row r="2" spans="1:13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" t="s">
        <v>121</v>
      </c>
      <c r="F3" s="24">
        <v>131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4" t="s">
        <v>121</v>
      </c>
    </row>
    <row r="4" spans="1:13" ht="24.95" customHeight="1" x14ac:dyDescent="0.2">
      <c r="A4" s="1" t="s">
        <v>53</v>
      </c>
      <c r="B4" s="51">
        <f>312+330+16</f>
        <v>658</v>
      </c>
      <c r="C4" s="1">
        <f>127+136</f>
        <v>263</v>
      </c>
      <c r="D4" s="19">
        <v>9</v>
      </c>
      <c r="E4" s="19">
        <f>SUM(C4:D4)</f>
        <v>272</v>
      </c>
      <c r="F4" s="33">
        <f>E4/$F$3</f>
        <v>2.0763358778625953</v>
      </c>
      <c r="G4" s="34">
        <v>2</v>
      </c>
      <c r="H4" s="3"/>
      <c r="I4" s="31" t="s">
        <v>18</v>
      </c>
      <c r="J4" s="44">
        <f>301+321+14</f>
        <v>636</v>
      </c>
      <c r="K4" s="1">
        <f>162+160</f>
        <v>322</v>
      </c>
      <c r="L4" s="19">
        <v>7</v>
      </c>
      <c r="M4" s="25">
        <f>SUM(K4:L4)</f>
        <v>329</v>
      </c>
    </row>
    <row r="5" spans="1:13" ht="24.95" customHeight="1" x14ac:dyDescent="0.2">
      <c r="A5" s="21" t="s">
        <v>54</v>
      </c>
      <c r="B5" s="44"/>
      <c r="C5" s="21">
        <f>76+61</f>
        <v>137</v>
      </c>
      <c r="D5" s="19">
        <v>4</v>
      </c>
      <c r="E5" s="19">
        <f t="shared" ref="E5:E6" si="0">SUM(C5:D5)</f>
        <v>141</v>
      </c>
      <c r="F5" s="33">
        <f t="shared" ref="F5:F7" si="1">E5/$F$3</f>
        <v>1.0763358778625953</v>
      </c>
      <c r="G5" s="34">
        <v>1</v>
      </c>
      <c r="H5" s="3"/>
      <c r="I5" s="21" t="s">
        <v>50</v>
      </c>
      <c r="J5" s="45"/>
      <c r="K5" s="21">
        <f>139+161</f>
        <v>300</v>
      </c>
      <c r="L5" s="19">
        <v>7</v>
      </c>
      <c r="M5" s="25">
        <f t="shared" ref="M5:M6" si="2">SUM(K5:L5)</f>
        <v>307</v>
      </c>
    </row>
    <row r="6" spans="1:13" ht="24.95" customHeight="1" x14ac:dyDescent="0.2">
      <c r="A6" s="21" t="s">
        <v>55</v>
      </c>
      <c r="B6" s="44"/>
      <c r="C6" s="21">
        <f>67+90</f>
        <v>157</v>
      </c>
      <c r="D6" s="19">
        <v>3</v>
      </c>
      <c r="E6" s="19">
        <f t="shared" si="0"/>
        <v>160</v>
      </c>
      <c r="F6" s="33">
        <f t="shared" si="1"/>
        <v>1.2213740458015268</v>
      </c>
      <c r="G6" s="34">
        <v>1</v>
      </c>
      <c r="H6" s="3"/>
      <c r="I6" s="21"/>
      <c r="J6" s="45"/>
      <c r="K6" s="21"/>
      <c r="L6" s="19"/>
      <c r="M6" s="25">
        <f t="shared" si="2"/>
        <v>0</v>
      </c>
    </row>
    <row r="7" spans="1:13" ht="24.95" customHeight="1" thickBot="1" x14ac:dyDescent="0.25">
      <c r="A7" s="30" t="s">
        <v>8</v>
      </c>
      <c r="B7" s="52"/>
      <c r="C7" s="20">
        <f>42+43</f>
        <v>85</v>
      </c>
      <c r="D7" s="20">
        <v>0</v>
      </c>
      <c r="E7" s="20">
        <v>85</v>
      </c>
      <c r="F7" s="33">
        <f t="shared" si="1"/>
        <v>0.64885496183206104</v>
      </c>
      <c r="G7" s="34">
        <v>1</v>
      </c>
      <c r="H7" s="3"/>
      <c r="I7" s="13"/>
      <c r="J7" s="46"/>
      <c r="K7" s="13"/>
      <c r="L7" s="26"/>
      <c r="M7" s="26"/>
    </row>
    <row r="8" spans="1:13" ht="24.95" customHeight="1" thickTop="1" thickBot="1" x14ac:dyDescent="0.25">
      <c r="A8" s="49" t="s">
        <v>11</v>
      </c>
      <c r="B8" s="50"/>
      <c r="C8" s="14">
        <f>SUM(C4:C7)</f>
        <v>642</v>
      </c>
      <c r="D8" s="27">
        <f>SUM(D4:D7)</f>
        <v>16</v>
      </c>
      <c r="E8" s="28">
        <f>SUM(C8:D8)</f>
        <v>658</v>
      </c>
      <c r="H8" s="3"/>
      <c r="I8" s="49" t="s">
        <v>11</v>
      </c>
      <c r="J8" s="50"/>
      <c r="K8" s="14">
        <f>SUM(K4:K7)</f>
        <v>622</v>
      </c>
      <c r="L8" s="14">
        <f>SUM(L4:L6)</f>
        <v>14</v>
      </c>
      <c r="M8" s="23">
        <f>SUM(M4:M6)</f>
        <v>636</v>
      </c>
    </row>
    <row r="9" spans="1:13" ht="18.75" thickTop="1" x14ac:dyDescent="0.2">
      <c r="F9" s="3"/>
      <c r="G9" s="3"/>
    </row>
    <row r="10" spans="1:13" ht="24.95" customHeight="1" x14ac:dyDescent="0.2">
      <c r="F10" s="3"/>
      <c r="G10" s="3"/>
    </row>
  </sheetData>
  <mergeCells count="6">
    <mergeCell ref="A1:C1"/>
    <mergeCell ref="I1:K1"/>
    <mergeCell ref="B4:B7"/>
    <mergeCell ref="J4:J7"/>
    <mergeCell ref="A8:B8"/>
    <mergeCell ref="I8: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"/>
  <sheetViews>
    <sheetView rightToLeft="1" workbookViewId="0">
      <selection activeCell="G6" sqref="G6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5" width="9" style="3"/>
    <col min="6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3" width="9" style="3"/>
    <col min="14" max="16384" width="9" style="4"/>
  </cols>
  <sheetData>
    <row r="1" spans="1:13" ht="24.95" customHeight="1" x14ac:dyDescent="0.2">
      <c r="A1" s="43" t="s">
        <v>58</v>
      </c>
      <c r="B1" s="43"/>
      <c r="C1" s="43"/>
      <c r="I1" s="43" t="s">
        <v>59</v>
      </c>
      <c r="J1" s="43"/>
      <c r="K1" s="43"/>
    </row>
    <row r="2" spans="1:13" x14ac:dyDescent="0.2">
      <c r="F2" s="4" t="s">
        <v>126</v>
      </c>
    </row>
    <row r="3" spans="1:13" ht="54" x14ac:dyDescent="0.2">
      <c r="A3" s="1" t="s">
        <v>7</v>
      </c>
      <c r="B3" s="2" t="s">
        <v>125</v>
      </c>
      <c r="C3" s="1" t="s">
        <v>1</v>
      </c>
      <c r="D3" s="2" t="s">
        <v>124</v>
      </c>
      <c r="E3" s="2" t="s">
        <v>121</v>
      </c>
      <c r="F3" s="24">
        <v>149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" t="s">
        <v>121</v>
      </c>
    </row>
    <row r="4" spans="1:13" ht="24.95" customHeight="1" x14ac:dyDescent="0.2">
      <c r="A4" s="1" t="s">
        <v>47</v>
      </c>
      <c r="B4" s="51">
        <f>394+412+479+56</f>
        <v>1341</v>
      </c>
      <c r="C4" s="1">
        <f>124+126+144</f>
        <v>394</v>
      </c>
      <c r="D4" s="19">
        <v>15</v>
      </c>
      <c r="E4" s="19">
        <f>SUM(C4:D4)</f>
        <v>409</v>
      </c>
      <c r="F4" s="33">
        <f>E4/$F$3</f>
        <v>2.7449664429530203</v>
      </c>
      <c r="G4" s="34">
        <v>3</v>
      </c>
      <c r="H4" s="3"/>
      <c r="I4" s="1" t="s">
        <v>20</v>
      </c>
      <c r="J4" s="44">
        <f>395+403+479+52</f>
        <v>1329</v>
      </c>
      <c r="K4" s="1">
        <f>102+132+247</f>
        <v>481</v>
      </c>
      <c r="L4" s="19">
        <v>28</v>
      </c>
      <c r="M4" s="19">
        <f>SUM(K4:L4)</f>
        <v>509</v>
      </c>
    </row>
    <row r="5" spans="1:13" ht="24.95" customHeight="1" x14ac:dyDescent="0.2">
      <c r="A5" s="21" t="s">
        <v>8</v>
      </c>
      <c r="B5" s="44"/>
      <c r="C5" s="21">
        <f>170+123+46</f>
        <v>339</v>
      </c>
      <c r="D5" s="19">
        <v>12</v>
      </c>
      <c r="E5" s="19">
        <f t="shared" ref="E5:E6" si="0">SUM(C5:D5)</f>
        <v>351</v>
      </c>
      <c r="F5" s="33">
        <f t="shared" ref="F5:F6" si="1">E5/$F$3</f>
        <v>2.3557046979865772</v>
      </c>
      <c r="G5" s="34">
        <v>2</v>
      </c>
      <c r="H5" s="3"/>
      <c r="I5" s="21" t="s">
        <v>9</v>
      </c>
      <c r="J5" s="45"/>
      <c r="K5" s="21">
        <f>143+108+52</f>
        <v>303</v>
      </c>
      <c r="L5" s="19">
        <v>5</v>
      </c>
      <c r="M5" s="19">
        <f t="shared" ref="M5:M6" si="2">SUM(K5:L5)</f>
        <v>308</v>
      </c>
    </row>
    <row r="6" spans="1:13" ht="24.95" customHeight="1" thickBot="1" x14ac:dyDescent="0.25">
      <c r="A6" s="30" t="s">
        <v>60</v>
      </c>
      <c r="B6" s="52"/>
      <c r="C6" s="13">
        <f>100+163+289</f>
        <v>552</v>
      </c>
      <c r="D6" s="19">
        <v>29</v>
      </c>
      <c r="E6" s="19">
        <f t="shared" si="0"/>
        <v>581</v>
      </c>
      <c r="F6" s="33">
        <f t="shared" si="1"/>
        <v>3.8993288590604025</v>
      </c>
      <c r="G6" s="34">
        <v>4</v>
      </c>
      <c r="H6" s="3"/>
      <c r="I6" s="30" t="s">
        <v>61</v>
      </c>
      <c r="J6" s="46"/>
      <c r="K6" s="13">
        <f>150+163+180</f>
        <v>493</v>
      </c>
      <c r="L6" s="19">
        <v>19</v>
      </c>
      <c r="M6" s="19">
        <f t="shared" si="2"/>
        <v>512</v>
      </c>
    </row>
    <row r="7" spans="1:13" ht="24.95" customHeight="1" thickTop="1" thickBot="1" x14ac:dyDescent="0.25">
      <c r="A7" s="49" t="s">
        <v>11</v>
      </c>
      <c r="B7" s="50"/>
      <c r="C7" s="14">
        <f>SUM(C4:C6)</f>
        <v>1285</v>
      </c>
      <c r="D7" s="27">
        <f>SUM(D4:D6)</f>
        <v>56</v>
      </c>
      <c r="E7" s="28">
        <f>SUM(C7:D7)</f>
        <v>1341</v>
      </c>
      <c r="F7" s="33"/>
      <c r="G7" s="34"/>
      <c r="H7" s="3"/>
      <c r="I7" s="49" t="s">
        <v>11</v>
      </c>
      <c r="J7" s="50"/>
      <c r="K7" s="14">
        <f>SUM(K4:K6)</f>
        <v>1277</v>
      </c>
      <c r="L7" s="27">
        <f>SUM(L4:L6)</f>
        <v>52</v>
      </c>
      <c r="M7" s="28">
        <f>SUM(K7:L7)</f>
        <v>1329</v>
      </c>
    </row>
    <row r="8" spans="1:13" ht="18.75" thickTop="1" x14ac:dyDescent="0.2"/>
    <row r="9" spans="1:13" ht="24.95" customHeight="1" thickBot="1" x14ac:dyDescent="0.25">
      <c r="F9" s="3"/>
      <c r="G9" s="3"/>
    </row>
    <row r="10" spans="1:13" ht="24.95" customHeight="1" thickTop="1" x14ac:dyDescent="0.2">
      <c r="A10" s="53" t="s">
        <v>14</v>
      </c>
      <c r="B10" s="54"/>
      <c r="C10" s="54"/>
      <c r="D10" s="54"/>
      <c r="E10" s="54"/>
      <c r="F10" s="54"/>
      <c r="G10" s="54"/>
      <c r="H10" s="54"/>
      <c r="I10" s="54"/>
      <c r="J10" s="54"/>
      <c r="K10" s="55"/>
      <c r="L10" s="4"/>
      <c r="M10" s="4"/>
    </row>
    <row r="11" spans="1:13" ht="24.95" customHeight="1" x14ac:dyDescent="0.2">
      <c r="A11" s="56" t="s">
        <v>17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  <c r="L11" s="4"/>
      <c r="M11" s="4"/>
    </row>
    <row r="12" spans="1:13" ht="24.95" customHeight="1" x14ac:dyDescent="0.2">
      <c r="A12" s="59" t="s">
        <v>15</v>
      </c>
      <c r="B12" s="60"/>
      <c r="C12" s="60"/>
      <c r="D12" s="60"/>
      <c r="E12" s="60"/>
      <c r="F12" s="60"/>
      <c r="G12" s="60"/>
      <c r="H12" s="60"/>
      <c r="I12" s="60"/>
      <c r="J12" s="60"/>
      <c r="K12" s="61"/>
      <c r="L12" s="4"/>
      <c r="M12" s="4"/>
    </row>
    <row r="13" spans="1:13" ht="24.95" customHeight="1" thickBot="1" x14ac:dyDescent="0.25">
      <c r="A13" s="62" t="s">
        <v>16</v>
      </c>
      <c r="B13" s="63"/>
      <c r="C13" s="63"/>
      <c r="D13" s="63"/>
      <c r="E13" s="63"/>
      <c r="F13" s="63"/>
      <c r="G13" s="63"/>
      <c r="H13" s="63"/>
      <c r="I13" s="63"/>
      <c r="J13" s="63"/>
      <c r="K13" s="64"/>
      <c r="L13" s="4"/>
      <c r="M13" s="4"/>
    </row>
    <row r="14" spans="1:13" ht="24.95" customHeight="1" thickTop="1" x14ac:dyDescent="0.2">
      <c r="D14" s="4"/>
      <c r="E14" s="4"/>
      <c r="L14" s="4"/>
      <c r="M14" s="4"/>
    </row>
  </sheetData>
  <mergeCells count="10">
    <mergeCell ref="A10:K10"/>
    <mergeCell ref="A11:K11"/>
    <mergeCell ref="A12:K12"/>
    <mergeCell ref="A13:K13"/>
    <mergeCell ref="A1:C1"/>
    <mergeCell ref="I1:K1"/>
    <mergeCell ref="B4:B6"/>
    <mergeCell ref="J4:J6"/>
    <mergeCell ref="A7:B7"/>
    <mergeCell ref="I7:J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"/>
  <sheetViews>
    <sheetView showGridLines="0" rightToLeft="1" view="pageBreakPreview" zoomScale="73" zoomScaleNormal="100" zoomScaleSheetLayoutView="73" workbookViewId="0">
      <selection activeCell="H10" sqref="H10"/>
    </sheetView>
  </sheetViews>
  <sheetFormatPr defaultColWidth="9" defaultRowHeight="24.95" customHeight="1" x14ac:dyDescent="0.2"/>
  <cols>
    <col min="1" max="1" width="12.25" style="4" bestFit="1" customWidth="1"/>
    <col min="2" max="2" width="9" style="4"/>
    <col min="3" max="3" width="18.125" style="4" bestFit="1" customWidth="1"/>
    <col min="4" max="5" width="9" style="3"/>
    <col min="6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3" width="9" style="3"/>
    <col min="14" max="16384" width="9" style="4"/>
  </cols>
  <sheetData>
    <row r="1" spans="1:13" ht="24.95" customHeight="1" x14ac:dyDescent="0.2">
      <c r="A1" s="43" t="s">
        <v>5</v>
      </c>
      <c r="B1" s="43"/>
      <c r="C1" s="43"/>
      <c r="I1" s="43" t="s">
        <v>6</v>
      </c>
      <c r="J1" s="43"/>
      <c r="K1" s="43"/>
    </row>
    <row r="2" spans="1:13" ht="24.95" customHeight="1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" t="s">
        <v>121</v>
      </c>
      <c r="F3" s="24">
        <v>102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" t="s">
        <v>121</v>
      </c>
    </row>
    <row r="4" spans="1:13" ht="24.95" customHeight="1" x14ac:dyDescent="0.2">
      <c r="A4" s="1" t="s">
        <v>2</v>
      </c>
      <c r="B4" s="44">
        <f>498+384+36</f>
        <v>918</v>
      </c>
      <c r="C4" s="1">
        <f>249+152</f>
        <v>401</v>
      </c>
      <c r="D4" s="19">
        <v>12</v>
      </c>
      <c r="E4" s="19">
        <f>SUM(C4:D4)</f>
        <v>413</v>
      </c>
      <c r="F4" s="33">
        <f>E4/$F$3</f>
        <v>4.0490196078431371</v>
      </c>
      <c r="G4" s="34">
        <v>4</v>
      </c>
      <c r="H4" s="3"/>
      <c r="I4" s="1" t="s">
        <v>9</v>
      </c>
      <c r="J4" s="44">
        <f>491+378+39</f>
        <v>908</v>
      </c>
      <c r="K4" s="1">
        <f>60+64</f>
        <v>124</v>
      </c>
      <c r="L4" s="19">
        <v>4</v>
      </c>
      <c r="M4" s="19">
        <f>SUM(K4:L4)</f>
        <v>128</v>
      </c>
    </row>
    <row r="5" spans="1:13" ht="24.95" customHeight="1" x14ac:dyDescent="0.2">
      <c r="A5" s="1" t="s">
        <v>3</v>
      </c>
      <c r="B5" s="45"/>
      <c r="C5" s="1">
        <f>23+32</f>
        <v>55</v>
      </c>
      <c r="D5" s="19">
        <v>3</v>
      </c>
      <c r="E5" s="19">
        <f t="shared" ref="E5:E6" si="0">SUM(C5:D5)</f>
        <v>58</v>
      </c>
      <c r="F5" s="33">
        <f t="shared" ref="F5:F6" si="1">E5/$F$3</f>
        <v>0.56862745098039214</v>
      </c>
      <c r="G5" s="34">
        <v>1</v>
      </c>
      <c r="H5" s="3"/>
      <c r="I5" s="31" t="s">
        <v>10</v>
      </c>
      <c r="J5" s="45"/>
      <c r="K5" s="1">
        <f>250+142</f>
        <v>392</v>
      </c>
      <c r="L5" s="19">
        <v>18</v>
      </c>
      <c r="M5" s="19">
        <f t="shared" ref="M5:M6" si="2">SUM(K5:L5)</f>
        <v>410</v>
      </c>
    </row>
    <row r="6" spans="1:13" ht="24.95" customHeight="1" thickBot="1" x14ac:dyDescent="0.25">
      <c r="A6" s="30" t="s">
        <v>4</v>
      </c>
      <c r="B6" s="46"/>
      <c r="C6" s="13">
        <f>226+200</f>
        <v>426</v>
      </c>
      <c r="D6" s="19">
        <v>21</v>
      </c>
      <c r="E6" s="19">
        <f t="shared" si="0"/>
        <v>447</v>
      </c>
      <c r="F6" s="33">
        <f t="shared" si="1"/>
        <v>4.382352941176471</v>
      </c>
      <c r="G6" s="34">
        <v>4</v>
      </c>
      <c r="H6" s="3"/>
      <c r="I6" s="13" t="s">
        <v>8</v>
      </c>
      <c r="J6" s="46"/>
      <c r="K6" s="13">
        <f>181+172</f>
        <v>353</v>
      </c>
      <c r="L6" s="19">
        <v>17</v>
      </c>
      <c r="M6" s="19">
        <f t="shared" si="2"/>
        <v>370</v>
      </c>
    </row>
    <row r="7" spans="1:13" ht="24.95" customHeight="1" thickTop="1" thickBot="1" x14ac:dyDescent="0.25">
      <c r="A7" s="47" t="s">
        <v>11</v>
      </c>
      <c r="B7" s="48"/>
      <c r="C7" s="14">
        <f>SUM(C4:C6)</f>
        <v>882</v>
      </c>
      <c r="D7" s="27">
        <f>SUM(D4:D6)</f>
        <v>36</v>
      </c>
      <c r="E7" s="28">
        <f>SUM(C7:D7)</f>
        <v>918</v>
      </c>
      <c r="F7" s="33"/>
      <c r="G7" s="34"/>
      <c r="H7" s="3"/>
      <c r="I7" s="47" t="s">
        <v>11</v>
      </c>
      <c r="J7" s="48"/>
      <c r="K7" s="14">
        <f>SUM(K4:K6)</f>
        <v>869</v>
      </c>
      <c r="L7" s="27">
        <f>SUM(L4:L6)</f>
        <v>39</v>
      </c>
      <c r="M7" s="28">
        <f>SUM(K7:L7)</f>
        <v>908</v>
      </c>
    </row>
    <row r="8" spans="1:13" ht="24.95" customHeight="1" thickTop="1" x14ac:dyDescent="0.2"/>
    <row r="9" spans="1:13" ht="24.95" customHeight="1" x14ac:dyDescent="0.2">
      <c r="F9" s="3"/>
      <c r="G9" s="3"/>
    </row>
    <row r="10" spans="1:13" ht="24.95" customHeight="1" x14ac:dyDescent="0.2">
      <c r="D10" s="4"/>
      <c r="E10" s="4"/>
      <c r="L10" s="4"/>
      <c r="M10" s="4"/>
    </row>
  </sheetData>
  <mergeCells count="6">
    <mergeCell ref="A1:C1"/>
    <mergeCell ref="I1:K1"/>
    <mergeCell ref="A7:B7"/>
    <mergeCell ref="I7:J7"/>
    <mergeCell ref="B4:B6"/>
    <mergeCell ref="J4:J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olBreaks count="1" manualBreakCount="1">
    <brk id="14" max="1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6"/>
  <sheetViews>
    <sheetView rightToLeft="1" workbookViewId="0">
      <selection activeCell="J22" sqref="J22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5" width="9" style="3"/>
    <col min="6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3" width="9" style="3"/>
    <col min="14" max="16384" width="9" style="4"/>
  </cols>
  <sheetData>
    <row r="1" spans="1:13" ht="24.95" customHeight="1" x14ac:dyDescent="0.2">
      <c r="A1" s="43" t="s">
        <v>62</v>
      </c>
      <c r="B1" s="43"/>
      <c r="C1" s="43"/>
      <c r="I1" s="43" t="s">
        <v>63</v>
      </c>
      <c r="J1" s="43"/>
      <c r="K1" s="43"/>
    </row>
    <row r="2" spans="1:13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" t="s">
        <v>121</v>
      </c>
      <c r="F3" s="24">
        <v>98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" t="s">
        <v>121</v>
      </c>
    </row>
    <row r="4" spans="1:13" ht="24.95" customHeight="1" x14ac:dyDescent="0.2">
      <c r="A4" s="1" t="s">
        <v>64</v>
      </c>
      <c r="B4" s="51">
        <f>478+14</f>
        <v>492</v>
      </c>
      <c r="C4" s="1">
        <v>51</v>
      </c>
      <c r="D4" s="19">
        <v>3</v>
      </c>
      <c r="E4" s="19">
        <f>SUM(C4:D4)</f>
        <v>54</v>
      </c>
      <c r="F4" s="33">
        <f>E4/$F$3</f>
        <v>0.55102040816326525</v>
      </c>
      <c r="G4" s="34">
        <v>1</v>
      </c>
      <c r="H4" s="3"/>
      <c r="I4" s="31" t="s">
        <v>64</v>
      </c>
      <c r="J4" s="44">
        <f>479+15</f>
        <v>494</v>
      </c>
      <c r="K4" s="1">
        <v>264</v>
      </c>
      <c r="L4" s="19">
        <v>5</v>
      </c>
      <c r="M4" s="19">
        <f>SUM(K4:L4)</f>
        <v>269</v>
      </c>
    </row>
    <row r="5" spans="1:13" ht="24.95" customHeight="1" x14ac:dyDescent="0.2">
      <c r="A5" s="21" t="s">
        <v>27</v>
      </c>
      <c r="B5" s="44"/>
      <c r="C5" s="21">
        <v>62</v>
      </c>
      <c r="D5" s="19">
        <v>2</v>
      </c>
      <c r="E5" s="19">
        <f t="shared" ref="E5:E6" si="0">SUM(C5:D5)</f>
        <v>64</v>
      </c>
      <c r="F5" s="33">
        <f t="shared" ref="F5:F9" si="1">E5/$F$3</f>
        <v>0.65306122448979587</v>
      </c>
      <c r="G5" s="34">
        <v>1</v>
      </c>
      <c r="H5" s="3"/>
      <c r="I5" s="21" t="s">
        <v>20</v>
      </c>
      <c r="J5" s="45"/>
      <c r="K5" s="21">
        <v>215</v>
      </c>
      <c r="L5" s="19">
        <v>10</v>
      </c>
      <c r="M5" s="19">
        <f t="shared" ref="M5:M6" si="2">SUM(K5:L5)</f>
        <v>225</v>
      </c>
    </row>
    <row r="6" spans="1:13" ht="24.95" customHeight="1" x14ac:dyDescent="0.2">
      <c r="A6" s="21" t="s">
        <v>65</v>
      </c>
      <c r="B6" s="44"/>
      <c r="C6" s="21">
        <v>120</v>
      </c>
      <c r="D6" s="19">
        <v>1</v>
      </c>
      <c r="E6" s="19">
        <f t="shared" si="0"/>
        <v>121</v>
      </c>
      <c r="F6" s="33">
        <f t="shared" si="1"/>
        <v>1.2346938775510203</v>
      </c>
      <c r="G6" s="34">
        <v>1</v>
      </c>
      <c r="H6" s="3"/>
      <c r="I6" s="21"/>
      <c r="J6" s="45"/>
      <c r="K6" s="21"/>
      <c r="L6" s="19"/>
      <c r="M6" s="19">
        <f t="shared" si="2"/>
        <v>0</v>
      </c>
    </row>
    <row r="7" spans="1:13" ht="24.95" customHeight="1" x14ac:dyDescent="0.2">
      <c r="A7" s="35" t="s">
        <v>66</v>
      </c>
      <c r="B7" s="44"/>
      <c r="C7" s="21">
        <v>118</v>
      </c>
      <c r="D7" s="19">
        <v>3</v>
      </c>
      <c r="E7" s="19">
        <f>C7+D7</f>
        <v>121</v>
      </c>
      <c r="F7" s="33">
        <f t="shared" si="1"/>
        <v>1.2346938775510203</v>
      </c>
      <c r="G7" s="34">
        <v>1</v>
      </c>
      <c r="H7" s="3"/>
      <c r="I7" s="21"/>
      <c r="J7" s="45"/>
      <c r="K7" s="21"/>
      <c r="L7" s="19"/>
      <c r="M7" s="19">
        <f>SUM(M4:M6)</f>
        <v>494</v>
      </c>
    </row>
    <row r="8" spans="1:13" ht="24.95" customHeight="1" x14ac:dyDescent="0.2">
      <c r="A8" s="21" t="s">
        <v>67</v>
      </c>
      <c r="B8" s="44"/>
      <c r="C8" s="21">
        <v>97</v>
      </c>
      <c r="D8" s="19">
        <v>4</v>
      </c>
      <c r="E8" s="19">
        <f>SUM(C8:D8)</f>
        <v>101</v>
      </c>
      <c r="F8" s="33">
        <f t="shared" si="1"/>
        <v>1.0306122448979591</v>
      </c>
      <c r="G8" s="34">
        <v>1</v>
      </c>
      <c r="H8" s="3"/>
      <c r="I8" s="21"/>
      <c r="J8" s="45"/>
      <c r="K8" s="21"/>
      <c r="L8" s="19"/>
      <c r="M8" s="19"/>
    </row>
    <row r="9" spans="1:13" ht="24.95" customHeight="1" thickBot="1" x14ac:dyDescent="0.25">
      <c r="A9" s="13" t="s">
        <v>68</v>
      </c>
      <c r="B9" s="52"/>
      <c r="C9" s="13">
        <v>30</v>
      </c>
      <c r="D9" s="20">
        <v>1</v>
      </c>
      <c r="E9" s="19">
        <f>SUM(C9:D9)</f>
        <v>31</v>
      </c>
      <c r="F9" s="33">
        <f t="shared" si="1"/>
        <v>0.31632653061224492</v>
      </c>
      <c r="G9" s="34">
        <v>0</v>
      </c>
      <c r="H9" s="3"/>
      <c r="I9" s="13"/>
      <c r="J9" s="46"/>
      <c r="K9" s="13"/>
      <c r="L9" s="20"/>
      <c r="M9" s="20"/>
    </row>
    <row r="10" spans="1:13" ht="24.95" customHeight="1" thickTop="1" thickBot="1" x14ac:dyDescent="0.25">
      <c r="A10" s="49" t="s">
        <v>11</v>
      </c>
      <c r="B10" s="50"/>
      <c r="C10" s="14">
        <f>SUM(C4:C9)</f>
        <v>478</v>
      </c>
      <c r="D10" s="27">
        <f>SUM(D4:D9)</f>
        <v>14</v>
      </c>
      <c r="E10" s="28">
        <f>SUM(C10:D10)</f>
        <v>492</v>
      </c>
      <c r="F10" s="22"/>
      <c r="G10" s="22"/>
      <c r="H10" s="3"/>
      <c r="I10" s="49" t="s">
        <v>11</v>
      </c>
      <c r="J10" s="50"/>
      <c r="K10" s="14">
        <f>SUM(K4:K9)</f>
        <v>479</v>
      </c>
      <c r="L10" s="27">
        <f>SUM(L4:L7)</f>
        <v>15</v>
      </c>
      <c r="M10" s="28">
        <f>SUM(K10:L10)</f>
        <v>494</v>
      </c>
    </row>
    <row r="11" spans="1:13" ht="18.75" thickTop="1" x14ac:dyDescent="0.2">
      <c r="D11" s="4"/>
      <c r="E11" s="4"/>
      <c r="L11" s="4"/>
      <c r="M11" s="4"/>
    </row>
    <row r="12" spans="1:13" ht="24.95" customHeight="1" x14ac:dyDescent="0.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4"/>
      <c r="M12" s="4"/>
    </row>
    <row r="13" spans="1:13" ht="24.95" customHeight="1" x14ac:dyDescent="0.2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4"/>
      <c r="M13" s="4"/>
    </row>
    <row r="14" spans="1:13" ht="24.95" customHeight="1" x14ac:dyDescent="0.2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4"/>
      <c r="M14" s="4"/>
    </row>
    <row r="15" spans="1:13" ht="24.9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4"/>
      <c r="M15" s="4"/>
    </row>
    <row r="16" spans="1:13" ht="24.95" customHeight="1" x14ac:dyDescent="0.2"/>
  </sheetData>
  <mergeCells count="10">
    <mergeCell ref="A12:K12"/>
    <mergeCell ref="A13:K13"/>
    <mergeCell ref="A14:K14"/>
    <mergeCell ref="A15:K15"/>
    <mergeCell ref="A1:C1"/>
    <mergeCell ref="I1:K1"/>
    <mergeCell ref="B4:B9"/>
    <mergeCell ref="J4:J9"/>
    <mergeCell ref="A10:B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"/>
  <sheetViews>
    <sheetView showGridLines="0" rightToLeft="1" workbookViewId="0">
      <selection activeCell="A10" sqref="A10:XFD13"/>
    </sheetView>
  </sheetViews>
  <sheetFormatPr defaultColWidth="9" defaultRowHeight="24.95" customHeight="1" x14ac:dyDescent="0.2"/>
  <cols>
    <col min="1" max="1" width="12.25" style="4" bestFit="1" customWidth="1"/>
    <col min="2" max="2" width="9" style="4"/>
    <col min="3" max="3" width="11.25" style="4" customWidth="1"/>
    <col min="4" max="7" width="9" style="4"/>
    <col min="8" max="8" width="3.125" style="4" customWidth="1"/>
    <col min="9" max="9" width="12.25" style="4" bestFit="1" customWidth="1"/>
    <col min="10" max="10" width="9" style="4"/>
    <col min="11" max="11" width="12" style="4" customWidth="1"/>
    <col min="12" max="16384" width="9" style="4"/>
  </cols>
  <sheetData>
    <row r="1" spans="1:13" ht="24.95" customHeight="1" x14ac:dyDescent="0.2">
      <c r="A1" s="43" t="s">
        <v>12</v>
      </c>
      <c r="B1" s="43"/>
      <c r="C1" s="43"/>
      <c r="I1" s="43" t="s">
        <v>13</v>
      </c>
      <c r="J1" s="43"/>
      <c r="K1" s="43"/>
    </row>
    <row r="2" spans="1:13" ht="24.95" customHeight="1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2" t="s">
        <v>1</v>
      </c>
      <c r="D3" s="2" t="s">
        <v>124</v>
      </c>
      <c r="E3" s="24" t="s">
        <v>121</v>
      </c>
      <c r="F3" s="24">
        <v>102</v>
      </c>
      <c r="G3" s="24" t="s">
        <v>127</v>
      </c>
      <c r="H3" s="3"/>
      <c r="I3" s="1" t="s">
        <v>7</v>
      </c>
      <c r="J3" s="2" t="s">
        <v>122</v>
      </c>
      <c r="K3" s="2" t="s">
        <v>1</v>
      </c>
      <c r="L3" s="2" t="s">
        <v>124</v>
      </c>
      <c r="M3" s="24" t="s">
        <v>121</v>
      </c>
    </row>
    <row r="4" spans="1:13" ht="24.95" customHeight="1" x14ac:dyDescent="0.2">
      <c r="A4" s="1" t="s">
        <v>18</v>
      </c>
      <c r="B4" s="44">
        <f>505+9</f>
        <v>514</v>
      </c>
      <c r="C4" s="1">
        <v>151</v>
      </c>
      <c r="D4" s="19">
        <v>2</v>
      </c>
      <c r="E4" s="25">
        <f>SUM(C4:D4)</f>
        <v>153</v>
      </c>
      <c r="F4" s="33">
        <f>E4/$F$3</f>
        <v>1.5</v>
      </c>
      <c r="G4" s="34">
        <v>2</v>
      </c>
      <c r="H4" s="3"/>
      <c r="I4" s="1" t="s">
        <v>20</v>
      </c>
      <c r="J4" s="44">
        <f>495+10</f>
        <v>505</v>
      </c>
      <c r="K4" s="1">
        <v>246</v>
      </c>
      <c r="L4" s="19">
        <v>6</v>
      </c>
      <c r="M4" s="25">
        <f>SUM(K4:L4)</f>
        <v>252</v>
      </c>
    </row>
    <row r="5" spans="1:13" ht="24.95" customHeight="1" x14ac:dyDescent="0.2">
      <c r="A5" s="1" t="s">
        <v>19</v>
      </c>
      <c r="B5" s="45"/>
      <c r="C5" s="1">
        <v>45</v>
      </c>
      <c r="D5" s="19">
        <v>1</v>
      </c>
      <c r="E5" s="25">
        <f t="shared" ref="E5:E6" si="0">SUM(C5:D5)</f>
        <v>46</v>
      </c>
      <c r="F5" s="33">
        <f t="shared" ref="F5:F6" si="1">E5/$F$3</f>
        <v>0.45098039215686275</v>
      </c>
      <c r="G5" s="34">
        <v>0</v>
      </c>
      <c r="H5" s="3"/>
      <c r="I5" s="31" t="s">
        <v>21</v>
      </c>
      <c r="J5" s="45"/>
      <c r="K5" s="1">
        <v>249</v>
      </c>
      <c r="L5" s="19">
        <v>4</v>
      </c>
      <c r="M5" s="25">
        <f>SUM(K5:L5)</f>
        <v>253</v>
      </c>
    </row>
    <row r="6" spans="1:13" ht="24.95" customHeight="1" thickBot="1" x14ac:dyDescent="0.25">
      <c r="A6" s="30" t="s">
        <v>8</v>
      </c>
      <c r="B6" s="46"/>
      <c r="C6" s="20">
        <v>309</v>
      </c>
      <c r="D6" s="20">
        <v>6</v>
      </c>
      <c r="E6" s="26">
        <f t="shared" si="0"/>
        <v>315</v>
      </c>
      <c r="F6" s="33">
        <f t="shared" si="1"/>
        <v>3.0882352941176472</v>
      </c>
      <c r="G6" s="34">
        <v>3</v>
      </c>
      <c r="H6" s="3"/>
      <c r="I6" s="13"/>
      <c r="J6" s="46"/>
      <c r="K6" s="13"/>
      <c r="L6" s="20"/>
      <c r="M6" s="26"/>
    </row>
    <row r="7" spans="1:13" ht="24.95" customHeight="1" thickTop="1" thickBot="1" x14ac:dyDescent="0.25">
      <c r="A7" s="47" t="s">
        <v>11</v>
      </c>
      <c r="B7" s="48"/>
      <c r="C7" s="14">
        <f>SUM(C4:C6)</f>
        <v>505</v>
      </c>
      <c r="D7" s="14">
        <f>SUM(D4:D6)</f>
        <v>9</v>
      </c>
      <c r="E7" s="23">
        <f>SUM(E4:E6)</f>
        <v>514</v>
      </c>
      <c r="F7" s="32"/>
      <c r="G7" s="32"/>
      <c r="H7" s="3"/>
      <c r="I7" s="47" t="s">
        <v>11</v>
      </c>
      <c r="J7" s="48"/>
      <c r="K7" s="14">
        <f>SUM(K4:K6)</f>
        <v>495</v>
      </c>
      <c r="L7" s="14">
        <f>SUM(L4:L6)</f>
        <v>10</v>
      </c>
      <c r="M7" s="23">
        <f>SUM(K7:L7)</f>
        <v>505</v>
      </c>
    </row>
    <row r="8" spans="1:13" ht="24.95" customHeight="1" thickTop="1" x14ac:dyDescent="0.2"/>
  </sheetData>
  <mergeCells count="6">
    <mergeCell ref="A1:C1"/>
    <mergeCell ref="I1:K1"/>
    <mergeCell ref="B4:B6"/>
    <mergeCell ref="J4:J6"/>
    <mergeCell ref="A7:B7"/>
    <mergeCell ref="I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9"/>
  <sheetViews>
    <sheetView rightToLeft="1" workbookViewId="0">
      <selection activeCell="C10" sqref="C10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5" width="9" style="3"/>
    <col min="6" max="16384" width="9" style="4"/>
  </cols>
  <sheetData>
    <row r="1" spans="1:5" ht="24.95" customHeight="1" x14ac:dyDescent="0.2">
      <c r="A1" s="43" t="s">
        <v>24</v>
      </c>
      <c r="B1" s="43"/>
      <c r="C1" s="43"/>
    </row>
    <row r="3" spans="1:5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" t="s">
        <v>121</v>
      </c>
    </row>
    <row r="4" spans="1:5" ht="24.95" customHeight="1" x14ac:dyDescent="0.2">
      <c r="A4" s="1" t="s">
        <v>22</v>
      </c>
      <c r="B4" s="44">
        <v>453</v>
      </c>
      <c r="C4" s="1">
        <v>124</v>
      </c>
      <c r="D4" s="19">
        <v>4</v>
      </c>
      <c r="E4" s="19">
        <f>SUM(C4:D4)</f>
        <v>128</v>
      </c>
    </row>
    <row r="5" spans="1:5" ht="24.95" customHeight="1" thickBot="1" x14ac:dyDescent="0.25">
      <c r="A5" s="30" t="s">
        <v>23</v>
      </c>
      <c r="B5" s="46"/>
      <c r="C5" s="13">
        <v>329</v>
      </c>
      <c r="D5" s="20">
        <v>14</v>
      </c>
      <c r="E5" s="20">
        <f t="shared" ref="E5:E6" si="0">SUM(C5:D5)</f>
        <v>343</v>
      </c>
    </row>
    <row r="6" spans="1:5" ht="24.95" customHeight="1" thickTop="1" x14ac:dyDescent="0.2">
      <c r="A6" s="49" t="s">
        <v>11</v>
      </c>
      <c r="B6" s="50"/>
      <c r="C6" s="14">
        <f>SUM(C4:C5)</f>
        <v>453</v>
      </c>
      <c r="D6" s="14">
        <f>SUM(D4:D5)</f>
        <v>18</v>
      </c>
      <c r="E6" s="14">
        <f t="shared" si="0"/>
        <v>471</v>
      </c>
    </row>
    <row r="7" spans="1:5" ht="24.95" customHeight="1" x14ac:dyDescent="0.2"/>
    <row r="8" spans="1:5" ht="24.95" customHeight="1" x14ac:dyDescent="0.2">
      <c r="D8" s="4"/>
      <c r="E8" s="4"/>
    </row>
    <row r="9" spans="1:5" x14ac:dyDescent="0.2">
      <c r="D9" s="4"/>
      <c r="E9" s="4"/>
    </row>
  </sheetData>
  <mergeCells count="3">
    <mergeCell ref="A1:C1"/>
    <mergeCell ref="B4:B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"/>
  <sheetViews>
    <sheetView rightToLeft="1" topLeftCell="B1" workbookViewId="0">
      <selection activeCell="C8" sqref="C8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6384" width="9" style="4"/>
  </cols>
  <sheetData>
    <row r="1" spans="1:13" ht="24.95" customHeight="1" x14ac:dyDescent="0.2">
      <c r="A1" s="43" t="s">
        <v>25</v>
      </c>
      <c r="B1" s="43"/>
      <c r="C1" s="43"/>
      <c r="I1" s="43" t="s">
        <v>26</v>
      </c>
      <c r="J1" s="43"/>
      <c r="K1" s="43"/>
    </row>
    <row r="2" spans="1:13" x14ac:dyDescent="0.2">
      <c r="F2" s="4" t="s">
        <v>126</v>
      </c>
    </row>
    <row r="3" spans="1:13" ht="58.5" customHeight="1" x14ac:dyDescent="0.2">
      <c r="A3" s="1" t="s">
        <v>7</v>
      </c>
      <c r="B3" s="1" t="s">
        <v>0</v>
      </c>
      <c r="C3" s="1" t="s">
        <v>1</v>
      </c>
      <c r="D3" s="2" t="s">
        <v>124</v>
      </c>
      <c r="E3" s="24" t="s">
        <v>121</v>
      </c>
      <c r="F3" s="24">
        <f>450/5</f>
        <v>90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4" t="s">
        <v>121</v>
      </c>
    </row>
    <row r="4" spans="1:13" ht="24.95" customHeight="1" x14ac:dyDescent="0.2">
      <c r="A4" s="1" t="s">
        <v>8</v>
      </c>
      <c r="B4" s="44">
        <f>439+11</f>
        <v>450</v>
      </c>
      <c r="C4" s="1">
        <v>121</v>
      </c>
      <c r="D4" s="19">
        <v>3</v>
      </c>
      <c r="E4" s="25">
        <f>SUM(C4:D4)</f>
        <v>124</v>
      </c>
      <c r="F4" s="33">
        <f>E4/$F$3</f>
        <v>1.3777777777777778</v>
      </c>
      <c r="G4" s="34">
        <v>1</v>
      </c>
      <c r="H4" s="3"/>
      <c r="I4" s="31" t="s">
        <v>27</v>
      </c>
      <c r="J4" s="44">
        <f>437+11</f>
        <v>448</v>
      </c>
      <c r="K4" s="1">
        <v>277</v>
      </c>
      <c r="L4" s="19">
        <v>7</v>
      </c>
      <c r="M4" s="25">
        <f>SUM(K4:L4)</f>
        <v>284</v>
      </c>
    </row>
    <row r="5" spans="1:13" ht="24.95" customHeight="1" x14ac:dyDescent="0.2">
      <c r="A5" s="31" t="s">
        <v>29</v>
      </c>
      <c r="B5" s="45"/>
      <c r="C5" s="1">
        <v>248</v>
      </c>
      <c r="D5" s="19">
        <v>7</v>
      </c>
      <c r="E5" s="25">
        <f t="shared" ref="E5:E6" si="0">SUM(C5:D5)</f>
        <v>255</v>
      </c>
      <c r="F5" s="33">
        <f t="shared" ref="F5:F6" si="1">E5/$F$3</f>
        <v>2.8333333333333335</v>
      </c>
      <c r="G5" s="34">
        <v>3</v>
      </c>
      <c r="H5" s="3"/>
      <c r="I5" s="1" t="s">
        <v>9</v>
      </c>
      <c r="J5" s="45"/>
      <c r="K5" s="1">
        <v>160</v>
      </c>
      <c r="L5" s="19">
        <v>4</v>
      </c>
      <c r="M5" s="25">
        <f t="shared" ref="M5:M6" si="2">SUM(K5:L5)</f>
        <v>164</v>
      </c>
    </row>
    <row r="6" spans="1:13" ht="24.95" customHeight="1" thickBot="1" x14ac:dyDescent="0.25">
      <c r="A6" s="13" t="s">
        <v>28</v>
      </c>
      <c r="B6" s="46"/>
      <c r="C6" s="13">
        <v>70</v>
      </c>
      <c r="D6" s="20">
        <v>1</v>
      </c>
      <c r="E6" s="26">
        <f t="shared" si="0"/>
        <v>71</v>
      </c>
      <c r="F6" s="33">
        <f t="shared" si="1"/>
        <v>0.78888888888888886</v>
      </c>
      <c r="G6" s="34">
        <v>1</v>
      </c>
      <c r="H6" s="3"/>
      <c r="I6" s="13"/>
      <c r="J6" s="46"/>
      <c r="K6" s="13"/>
      <c r="L6" s="20"/>
      <c r="M6" s="26">
        <f t="shared" si="2"/>
        <v>0</v>
      </c>
    </row>
    <row r="7" spans="1:13" ht="24.95" customHeight="1" thickTop="1" thickBot="1" x14ac:dyDescent="0.25">
      <c r="A7" s="47" t="s">
        <v>11</v>
      </c>
      <c r="B7" s="48"/>
      <c r="C7" s="14">
        <f>SUM(C4:C6)</f>
        <v>439</v>
      </c>
      <c r="D7" s="14">
        <f>SUM(D4:D6)</f>
        <v>11</v>
      </c>
      <c r="E7" s="23">
        <f>SUM(E4:E6)</f>
        <v>450</v>
      </c>
      <c r="F7" s="32"/>
      <c r="G7" s="32"/>
      <c r="H7" s="3"/>
      <c r="I7" s="47" t="s">
        <v>11</v>
      </c>
      <c r="J7" s="48"/>
      <c r="K7" s="14">
        <f>SUM(K4:K6)</f>
        <v>437</v>
      </c>
      <c r="L7" s="14">
        <f>SUM(L4:L6)</f>
        <v>11</v>
      </c>
      <c r="M7" s="23">
        <f>SUM(M4:M6)</f>
        <v>448</v>
      </c>
    </row>
    <row r="8" spans="1:13" ht="24.95" customHeight="1" thickTop="1" x14ac:dyDescent="0.2"/>
    <row r="9" spans="1:13" ht="24.95" customHeight="1" x14ac:dyDescent="0.2"/>
    <row r="10" spans="1:13" ht="24.95" customHeight="1" x14ac:dyDescent="0.2"/>
  </sheetData>
  <mergeCells count="6">
    <mergeCell ref="A1:C1"/>
    <mergeCell ref="I1:K1"/>
    <mergeCell ref="B4:B6"/>
    <mergeCell ref="J4:J6"/>
    <mergeCell ref="A7:B7"/>
    <mergeCell ref="I7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"/>
  <sheetViews>
    <sheetView rightToLeft="1" workbookViewId="0">
      <selection activeCell="A5" sqref="A5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7" width="9" style="4"/>
    <col min="8" max="8" width="3.125" style="4" customWidth="1"/>
    <col min="9" max="16384" width="9" style="4"/>
  </cols>
  <sheetData>
    <row r="1" spans="1:8" ht="24.95" customHeight="1" x14ac:dyDescent="0.2">
      <c r="A1" s="43" t="s">
        <v>30</v>
      </c>
      <c r="B1" s="43"/>
      <c r="C1" s="43"/>
    </row>
    <row r="2" spans="1:8" x14ac:dyDescent="0.2">
      <c r="F2" s="4" t="s">
        <v>126</v>
      </c>
    </row>
    <row r="3" spans="1:8" ht="54" x14ac:dyDescent="0.2">
      <c r="A3" s="1" t="s">
        <v>7</v>
      </c>
      <c r="B3" s="1" t="s">
        <v>0</v>
      </c>
      <c r="C3" s="1" t="s">
        <v>1</v>
      </c>
      <c r="D3" s="2" t="s">
        <v>123</v>
      </c>
      <c r="E3" s="24" t="s">
        <v>121</v>
      </c>
      <c r="F3" s="24">
        <v>77</v>
      </c>
      <c r="G3" s="24" t="s">
        <v>127</v>
      </c>
      <c r="H3" s="3"/>
    </row>
    <row r="4" spans="1:8" ht="24.95" customHeight="1" x14ac:dyDescent="0.2">
      <c r="A4" s="1" t="s">
        <v>2</v>
      </c>
      <c r="B4" s="44">
        <f>373+12</f>
        <v>385</v>
      </c>
      <c r="C4" s="1">
        <v>97</v>
      </c>
      <c r="D4" s="19">
        <v>3</v>
      </c>
      <c r="E4" s="25">
        <f>SUM(C4:D4)</f>
        <v>100</v>
      </c>
      <c r="F4" s="33">
        <f>E4/$F$3</f>
        <v>1.2987012987012987</v>
      </c>
      <c r="G4" s="34">
        <v>1</v>
      </c>
      <c r="H4" s="3"/>
    </row>
    <row r="5" spans="1:8" ht="24.95" customHeight="1" thickBot="1" x14ac:dyDescent="0.25">
      <c r="A5" s="30" t="s">
        <v>28</v>
      </c>
      <c r="B5" s="46"/>
      <c r="C5" s="13">
        <v>276</v>
      </c>
      <c r="D5" s="20">
        <v>9</v>
      </c>
      <c r="E5" s="26">
        <f t="shared" ref="E5" si="0">SUM(C5:D5)</f>
        <v>285</v>
      </c>
      <c r="F5" s="33">
        <f t="shared" ref="F5" si="1">E5/$F$3</f>
        <v>3.7012987012987013</v>
      </c>
      <c r="G5" s="34">
        <v>4</v>
      </c>
      <c r="H5" s="3"/>
    </row>
    <row r="6" spans="1:8" ht="24.95" customHeight="1" thickTop="1" thickBot="1" x14ac:dyDescent="0.25">
      <c r="A6" s="49" t="s">
        <v>11</v>
      </c>
      <c r="B6" s="50"/>
      <c r="C6" s="14">
        <f>SUM(C4:C5)</f>
        <v>373</v>
      </c>
      <c r="D6" s="14">
        <f ca="1">SUM(D4:D6)</f>
        <v>12</v>
      </c>
      <c r="E6" s="23">
        <f ca="1">SUM(E4:E6)</f>
        <v>385</v>
      </c>
      <c r="F6" s="33"/>
      <c r="G6" s="34"/>
      <c r="H6" s="3"/>
    </row>
    <row r="7" spans="1:8" ht="24.95" customHeight="1" thickTop="1" x14ac:dyDescent="0.2">
      <c r="F7" s="32"/>
      <c r="G7" s="32"/>
    </row>
    <row r="8" spans="1:8" ht="24.95" customHeight="1" x14ac:dyDescent="0.2"/>
  </sheetData>
  <mergeCells count="3">
    <mergeCell ref="A1:C1"/>
    <mergeCell ref="B4:B5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8"/>
  <sheetViews>
    <sheetView rightToLeft="1" workbookViewId="0">
      <selection activeCell="A8" sqref="A8:XFD11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16384" width="9" style="4"/>
  </cols>
  <sheetData>
    <row r="1" spans="1:5" ht="24.95" customHeight="1" x14ac:dyDescent="0.2">
      <c r="A1" s="43" t="s">
        <v>31</v>
      </c>
      <c r="B1" s="43"/>
      <c r="C1" s="43"/>
    </row>
    <row r="3" spans="1:5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4" t="s">
        <v>121</v>
      </c>
    </row>
    <row r="4" spans="1:5" ht="24.95" customHeight="1" x14ac:dyDescent="0.2">
      <c r="A4" s="31" t="s">
        <v>32</v>
      </c>
      <c r="B4" s="44">
        <f>453+17</f>
        <v>470</v>
      </c>
      <c r="C4" s="1">
        <v>300</v>
      </c>
      <c r="D4" s="19">
        <v>12</v>
      </c>
      <c r="E4" s="25">
        <f>SUM(C4:D4)</f>
        <v>312</v>
      </c>
    </row>
    <row r="5" spans="1:5" ht="24.95" customHeight="1" thickBot="1" x14ac:dyDescent="0.25">
      <c r="A5" s="1" t="s">
        <v>33</v>
      </c>
      <c r="B5" s="45"/>
      <c r="C5" s="13">
        <v>153</v>
      </c>
      <c r="D5" s="20">
        <v>5</v>
      </c>
      <c r="E5" s="26">
        <f t="shared" ref="E5" si="0">SUM(C5:D5)</f>
        <v>158</v>
      </c>
    </row>
    <row r="6" spans="1:5" ht="24.95" customHeight="1" thickTop="1" thickBot="1" x14ac:dyDescent="0.25">
      <c r="A6" s="47" t="s">
        <v>11</v>
      </c>
      <c r="B6" s="48"/>
      <c r="C6" s="14">
        <f>SUM(C4:C5)</f>
        <v>453</v>
      </c>
      <c r="D6" s="15">
        <f>SUM(D4:D5)</f>
        <v>17</v>
      </c>
      <c r="E6" s="23">
        <f>SUM(C6:D6)</f>
        <v>470</v>
      </c>
    </row>
    <row r="7" spans="1:5" ht="24.95" customHeight="1" thickTop="1" x14ac:dyDescent="0.2"/>
    <row r="8" spans="1:5" ht="24.95" customHeight="1" x14ac:dyDescent="0.2"/>
  </sheetData>
  <mergeCells count="3">
    <mergeCell ref="A1:C1"/>
    <mergeCell ref="B4:B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"/>
  <sheetViews>
    <sheetView rightToLeft="1" topLeftCell="B1" workbookViewId="0">
      <selection activeCell="K9" sqref="K9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6384" width="9" style="4"/>
  </cols>
  <sheetData>
    <row r="1" spans="1:13" ht="24.95" customHeight="1" x14ac:dyDescent="0.2">
      <c r="A1" s="43" t="s">
        <v>34</v>
      </c>
      <c r="B1" s="43"/>
      <c r="C1" s="43"/>
      <c r="I1" s="43" t="s">
        <v>35</v>
      </c>
      <c r="J1" s="43"/>
      <c r="K1" s="43"/>
    </row>
    <row r="2" spans="1:13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4" t="s">
        <v>121</v>
      </c>
      <c r="F3" s="24">
        <v>112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4" t="s">
        <v>121</v>
      </c>
    </row>
    <row r="4" spans="1:13" ht="24.95" customHeight="1" x14ac:dyDescent="0.2">
      <c r="A4" s="31" t="s">
        <v>37</v>
      </c>
      <c r="B4" s="44">
        <f>318+352+314+30</f>
        <v>1014</v>
      </c>
      <c r="C4" s="1">
        <f>166+190+154</f>
        <v>510</v>
      </c>
      <c r="D4" s="19">
        <v>20</v>
      </c>
      <c r="E4" s="25">
        <f>SUM(C4:D4)</f>
        <v>530</v>
      </c>
      <c r="F4" s="33">
        <f>E4/$F$3</f>
        <v>4.7321428571428568</v>
      </c>
      <c r="G4" s="34">
        <v>5</v>
      </c>
      <c r="H4" s="3"/>
      <c r="I4" s="31" t="s">
        <v>9</v>
      </c>
      <c r="J4" s="44">
        <f>307+318+299+28</f>
        <v>952</v>
      </c>
      <c r="K4" s="1">
        <f>241+133+118</f>
        <v>492</v>
      </c>
      <c r="L4" s="19">
        <v>15</v>
      </c>
      <c r="M4" s="25">
        <f>SUM(K4:L4)</f>
        <v>507</v>
      </c>
    </row>
    <row r="5" spans="1:13" ht="24.95" customHeight="1" x14ac:dyDescent="0.2">
      <c r="A5" s="1" t="s">
        <v>36</v>
      </c>
      <c r="B5" s="45"/>
      <c r="C5" s="1">
        <f>20+149+143</f>
        <v>312</v>
      </c>
      <c r="D5" s="19">
        <v>9</v>
      </c>
      <c r="E5" s="25">
        <f t="shared" ref="E5" si="0">SUM(C5:D5)</f>
        <v>321</v>
      </c>
      <c r="F5" s="33">
        <f t="shared" ref="F5" si="1">E5/$F$3</f>
        <v>2.8660714285714284</v>
      </c>
      <c r="G5" s="34">
        <v>3</v>
      </c>
      <c r="H5" s="3"/>
      <c r="I5" s="1" t="s">
        <v>36</v>
      </c>
      <c r="J5" s="45"/>
      <c r="K5" s="1">
        <f>66+185+181</f>
        <v>432</v>
      </c>
      <c r="L5" s="19">
        <v>16</v>
      </c>
      <c r="M5" s="25">
        <f t="shared" ref="M5" si="2">SUM(K5:L5)</f>
        <v>448</v>
      </c>
    </row>
    <row r="6" spans="1:13" ht="24.95" customHeight="1" thickBot="1" x14ac:dyDescent="0.25">
      <c r="A6" s="13" t="s">
        <v>38</v>
      </c>
      <c r="B6" s="46"/>
      <c r="C6" s="13">
        <f>132+13+17</f>
        <v>162</v>
      </c>
      <c r="D6" s="20">
        <v>1</v>
      </c>
      <c r="E6" s="26">
        <f>SUM(C6:D6)</f>
        <v>163</v>
      </c>
      <c r="F6" s="33">
        <f>E6/$F$3</f>
        <v>1.4553571428571428</v>
      </c>
      <c r="G6" s="34">
        <v>1</v>
      </c>
      <c r="H6" s="3"/>
      <c r="I6" s="13"/>
      <c r="J6" s="46"/>
      <c r="K6" s="13"/>
      <c r="L6" s="20"/>
      <c r="M6" s="26">
        <f>SUM(K6:L6)</f>
        <v>0</v>
      </c>
    </row>
    <row r="7" spans="1:13" ht="24.95" customHeight="1" thickTop="1" x14ac:dyDescent="0.2">
      <c r="A7" s="47" t="s">
        <v>11</v>
      </c>
      <c r="B7" s="48"/>
      <c r="C7" s="14">
        <f>SUM(C4:C6)</f>
        <v>984</v>
      </c>
      <c r="D7" s="29">
        <f>SUM(D4:D6)</f>
        <v>30</v>
      </c>
      <c r="E7" s="29">
        <f>SUM(C7:D7)</f>
        <v>1014</v>
      </c>
      <c r="F7" s="32"/>
      <c r="G7" s="32"/>
      <c r="H7" s="3"/>
      <c r="I7" s="47" t="s">
        <v>11</v>
      </c>
      <c r="J7" s="48"/>
      <c r="K7" s="14">
        <f>SUM(K4:K6)</f>
        <v>924</v>
      </c>
      <c r="L7" s="29">
        <f>SUM(L4:L6)</f>
        <v>31</v>
      </c>
      <c r="M7" s="29">
        <f>SUM(K7:L7)</f>
        <v>955</v>
      </c>
    </row>
    <row r="9" spans="1:13" ht="24.95" customHeight="1" x14ac:dyDescent="0.2">
      <c r="K9" s="36"/>
    </row>
    <row r="10" spans="1:13" ht="24.95" customHeight="1" x14ac:dyDescent="0.2"/>
  </sheetData>
  <mergeCells count="6">
    <mergeCell ref="A1:C1"/>
    <mergeCell ref="I1:K1"/>
    <mergeCell ref="B4:B6"/>
    <mergeCell ref="J4:J6"/>
    <mergeCell ref="A7:B7"/>
    <mergeCell ref="I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"/>
  <sheetViews>
    <sheetView rightToLeft="1" workbookViewId="0">
      <selection activeCell="A9" sqref="A9:XFD12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6384" width="9" style="4"/>
  </cols>
  <sheetData>
    <row r="1" spans="1:13" ht="24.95" customHeight="1" x14ac:dyDescent="0.2">
      <c r="A1" s="43" t="s">
        <v>39</v>
      </c>
      <c r="B1" s="43"/>
      <c r="C1" s="43"/>
      <c r="I1" s="43" t="s">
        <v>40</v>
      </c>
      <c r="J1" s="43"/>
      <c r="K1" s="43"/>
    </row>
    <row r="2" spans="1:13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4" t="s">
        <v>121</v>
      </c>
      <c r="F3" s="24">
        <v>100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4" t="s">
        <v>121</v>
      </c>
    </row>
    <row r="4" spans="1:13" ht="24.95" customHeight="1" x14ac:dyDescent="0.2">
      <c r="A4" s="1" t="s">
        <v>41</v>
      </c>
      <c r="B4" s="44">
        <f>490+12</f>
        <v>502</v>
      </c>
      <c r="C4" s="1">
        <v>173</v>
      </c>
      <c r="D4" s="19">
        <v>6</v>
      </c>
      <c r="E4" s="25">
        <f>SUM(C4:D4)</f>
        <v>179</v>
      </c>
      <c r="F4" s="33">
        <f>E4/$F$3</f>
        <v>1.79</v>
      </c>
      <c r="G4" s="34">
        <v>2</v>
      </c>
      <c r="H4" s="3"/>
      <c r="I4" s="1" t="s">
        <v>27</v>
      </c>
      <c r="J4" s="44">
        <f>484+11</f>
        <v>495</v>
      </c>
      <c r="K4" s="1">
        <v>169</v>
      </c>
      <c r="L4" s="19">
        <v>3</v>
      </c>
      <c r="M4" s="25">
        <f>SUM(K4:L4)</f>
        <v>172</v>
      </c>
    </row>
    <row r="5" spans="1:13" ht="24.95" customHeight="1" thickBot="1" x14ac:dyDescent="0.25">
      <c r="A5" s="30" t="s">
        <v>42</v>
      </c>
      <c r="B5" s="46"/>
      <c r="C5" s="13">
        <v>317</v>
      </c>
      <c r="D5" s="20">
        <v>6</v>
      </c>
      <c r="E5" s="26">
        <f t="shared" ref="E5" si="0">SUM(C5:D5)</f>
        <v>323</v>
      </c>
      <c r="F5" s="33">
        <f t="shared" ref="F5" si="1">E5/$F$3</f>
        <v>3.23</v>
      </c>
      <c r="G5" s="34">
        <v>3</v>
      </c>
      <c r="H5" s="3"/>
      <c r="I5" s="30" t="s">
        <v>28</v>
      </c>
      <c r="J5" s="46"/>
      <c r="K5" s="13">
        <v>315</v>
      </c>
      <c r="L5" s="20">
        <v>8</v>
      </c>
      <c r="M5" s="26">
        <f t="shared" ref="M5" si="2">SUM(K5:L5)</f>
        <v>323</v>
      </c>
    </row>
    <row r="6" spans="1:13" ht="24.95" customHeight="1" thickTop="1" thickBot="1" x14ac:dyDescent="0.25">
      <c r="A6" s="49" t="s">
        <v>11</v>
      </c>
      <c r="B6" s="50"/>
      <c r="C6" s="14">
        <f>SUM(C4:C5)</f>
        <v>490</v>
      </c>
      <c r="D6" s="15">
        <f>SUM(D4:D5)</f>
        <v>12</v>
      </c>
      <c r="E6" s="23">
        <f>SUM(C6:D6)</f>
        <v>502</v>
      </c>
      <c r="F6" s="33"/>
      <c r="G6" s="34"/>
      <c r="H6" s="3"/>
      <c r="I6" s="49" t="s">
        <v>11</v>
      </c>
      <c r="J6" s="50"/>
      <c r="K6" s="14">
        <f>SUM(K4:K5)</f>
        <v>484</v>
      </c>
      <c r="L6" s="15">
        <f>SUM(L4:L5)</f>
        <v>11</v>
      </c>
      <c r="M6" s="23">
        <f>SUM(K6:L6)</f>
        <v>495</v>
      </c>
    </row>
    <row r="7" spans="1:13" ht="18.75" thickTop="1" x14ac:dyDescent="0.2">
      <c r="F7" s="32"/>
      <c r="G7" s="32"/>
    </row>
    <row r="8" spans="1:13" ht="24.95" customHeight="1" x14ac:dyDescent="0.2"/>
    <row r="9" spans="1:13" ht="24.95" customHeight="1" x14ac:dyDescent="0.2"/>
  </sheetData>
  <mergeCells count="6">
    <mergeCell ref="A1:C1"/>
    <mergeCell ref="I1:K1"/>
    <mergeCell ref="B4:B5"/>
    <mergeCell ref="J4:J5"/>
    <mergeCell ref="A6:B6"/>
    <mergeCell ref="I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"/>
  <sheetViews>
    <sheetView rightToLeft="1" workbookViewId="0">
      <selection activeCell="A9" sqref="A9:XFD16"/>
    </sheetView>
  </sheetViews>
  <sheetFormatPr defaultColWidth="9" defaultRowHeight="18" x14ac:dyDescent="0.2"/>
  <cols>
    <col min="1" max="1" width="12.25" style="4" bestFit="1" customWidth="1"/>
    <col min="2" max="2" width="9" style="4"/>
    <col min="3" max="3" width="18.125" style="4" bestFit="1" customWidth="1"/>
    <col min="4" max="7" width="9" style="4"/>
    <col min="8" max="8" width="3.125" style="4" customWidth="1"/>
    <col min="9" max="9" width="12.25" style="4" bestFit="1" customWidth="1"/>
    <col min="10" max="10" width="9" style="4"/>
    <col min="11" max="11" width="18.125" style="4" bestFit="1" customWidth="1"/>
    <col min="12" max="16384" width="9" style="4"/>
  </cols>
  <sheetData>
    <row r="1" spans="1:13" ht="24.95" customHeight="1" x14ac:dyDescent="0.2">
      <c r="A1" s="43" t="s">
        <v>43</v>
      </c>
      <c r="B1" s="43"/>
      <c r="C1" s="43"/>
      <c r="I1" s="43" t="s">
        <v>44</v>
      </c>
      <c r="J1" s="43"/>
      <c r="K1" s="43"/>
    </row>
    <row r="2" spans="1:13" x14ac:dyDescent="0.2">
      <c r="F2" s="4" t="s">
        <v>126</v>
      </c>
    </row>
    <row r="3" spans="1:13" ht="54" x14ac:dyDescent="0.2">
      <c r="A3" s="1" t="s">
        <v>7</v>
      </c>
      <c r="B3" s="1" t="s">
        <v>0</v>
      </c>
      <c r="C3" s="1" t="s">
        <v>1</v>
      </c>
      <c r="D3" s="2" t="s">
        <v>124</v>
      </c>
      <c r="E3" s="24" t="s">
        <v>121</v>
      </c>
      <c r="F3" s="24">
        <v>89</v>
      </c>
      <c r="G3" s="24" t="s">
        <v>127</v>
      </c>
      <c r="H3" s="3"/>
      <c r="I3" s="1" t="s">
        <v>7</v>
      </c>
      <c r="J3" s="1" t="s">
        <v>0</v>
      </c>
      <c r="K3" s="1" t="s">
        <v>1</v>
      </c>
      <c r="L3" s="2" t="s">
        <v>124</v>
      </c>
      <c r="M3" s="24" t="s">
        <v>121</v>
      </c>
    </row>
    <row r="4" spans="1:13" ht="24.95" customHeight="1" x14ac:dyDescent="0.2">
      <c r="A4" s="1" t="s">
        <v>47</v>
      </c>
      <c r="B4" s="51">
        <f>352+425</f>
        <v>777</v>
      </c>
      <c r="C4" s="1">
        <f>175+159</f>
        <v>334</v>
      </c>
      <c r="D4" s="19">
        <v>7</v>
      </c>
      <c r="E4" s="25">
        <f>SUM(C4:D4)</f>
        <v>341</v>
      </c>
      <c r="F4" s="33">
        <f>E4/$F$3</f>
        <v>3.8314606741573032</v>
      </c>
      <c r="G4" s="34">
        <v>4</v>
      </c>
      <c r="H4" s="3"/>
      <c r="I4" s="1" t="s">
        <v>45</v>
      </c>
      <c r="J4" s="44">
        <f>348+412</f>
        <v>760</v>
      </c>
      <c r="K4" s="1">
        <f>148+156</f>
        <v>304</v>
      </c>
      <c r="L4" s="19">
        <v>6</v>
      </c>
      <c r="M4" s="25">
        <f>SUM(K4:L4)</f>
        <v>310</v>
      </c>
    </row>
    <row r="5" spans="1:13" ht="24.95" customHeight="1" thickBot="1" x14ac:dyDescent="0.25">
      <c r="A5" s="30" t="s">
        <v>46</v>
      </c>
      <c r="B5" s="52"/>
      <c r="C5" s="13">
        <f>177+266</f>
        <v>443</v>
      </c>
      <c r="D5" s="20">
        <v>18</v>
      </c>
      <c r="E5" s="26">
        <f t="shared" ref="E5" si="0">SUM(C5:D5)</f>
        <v>461</v>
      </c>
      <c r="F5" s="33">
        <f t="shared" ref="F5" si="1">E5/$F$3</f>
        <v>5.1797752808988768</v>
      </c>
      <c r="G5" s="34">
        <v>5</v>
      </c>
      <c r="H5" s="3"/>
      <c r="I5" s="30" t="s">
        <v>46</v>
      </c>
      <c r="J5" s="46"/>
      <c r="K5" s="13">
        <f>200+256</f>
        <v>456</v>
      </c>
      <c r="L5" s="20">
        <v>21</v>
      </c>
      <c r="M5" s="26">
        <f t="shared" ref="M5" si="2">SUM(K5:L5)</f>
        <v>477</v>
      </c>
    </row>
    <row r="6" spans="1:13" ht="24.95" customHeight="1" thickTop="1" thickBot="1" x14ac:dyDescent="0.25">
      <c r="A6" s="49" t="s">
        <v>11</v>
      </c>
      <c r="B6" s="50"/>
      <c r="C6" s="14">
        <f>SUM(C4:C5)</f>
        <v>777</v>
      </c>
      <c r="D6" s="15">
        <f>SUM(D4:D5)</f>
        <v>25</v>
      </c>
      <c r="E6" s="23">
        <f>SUM(C6:D6)</f>
        <v>802</v>
      </c>
      <c r="F6" s="33"/>
      <c r="G6" s="34"/>
      <c r="H6" s="3"/>
      <c r="I6" s="49" t="s">
        <v>11</v>
      </c>
      <c r="J6" s="50"/>
      <c r="K6" s="14">
        <f>SUM(K4:K5)</f>
        <v>760</v>
      </c>
      <c r="L6" s="15">
        <f>SUM(L4:L5)</f>
        <v>27</v>
      </c>
      <c r="M6" s="23">
        <f>SUM(K6:L6)</f>
        <v>787</v>
      </c>
    </row>
    <row r="7" spans="1:13" ht="18.75" thickTop="1" x14ac:dyDescent="0.2">
      <c r="F7" s="32"/>
      <c r="G7" s="32"/>
    </row>
    <row r="8" spans="1:13" ht="24.95" customHeight="1" x14ac:dyDescent="0.2"/>
  </sheetData>
  <mergeCells count="6">
    <mergeCell ref="A1:C1"/>
    <mergeCell ref="I1:K1"/>
    <mergeCell ref="B4:B5"/>
    <mergeCell ref="J4:J5"/>
    <mergeCell ref="A6:B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ראש מועצה</vt:lpstr>
      <vt:lpstr>גאולים</vt:lpstr>
      <vt:lpstr>גנות הדר</vt:lpstr>
      <vt:lpstr>ינוב</vt:lpstr>
      <vt:lpstr>כפר יעבץ</vt:lpstr>
      <vt:lpstr>משמרת</vt:lpstr>
      <vt:lpstr>נורדיה</vt:lpstr>
      <vt:lpstr>עזריאל</vt:lpstr>
      <vt:lpstr>עין ורד</vt:lpstr>
      <vt:lpstr>עין שריד</vt:lpstr>
      <vt:lpstr>פורת</vt:lpstr>
      <vt:lpstr>צור משה</vt:lpstr>
      <vt:lpstr>שער אפרים</vt:lpstr>
      <vt:lpstr>תנובות</vt:lpstr>
      <vt:lpstr>'ראש מועצה'!Print_Area</vt:lpstr>
      <vt:lpstr>'שער אפרים'!Print_Area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חדר ישיבות - חומר להקרנה</dc:creator>
  <cp:lastModifiedBy>‏‏משתמש Windows</cp:lastModifiedBy>
  <cp:lastPrinted>2018-10-30T14:50:16Z</cp:lastPrinted>
  <dcterms:created xsi:type="dcterms:W3CDTF">2018-10-30T14:28:25Z</dcterms:created>
  <dcterms:modified xsi:type="dcterms:W3CDTF">2018-11-04T08:28:18Z</dcterms:modified>
</cp:coreProperties>
</file>